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bert Comeskey\Dropbox\PNP MTB\Club Champs\2024\Entries and Results\"/>
    </mc:Choice>
  </mc:AlternateContent>
  <xr:revisionPtr revIDLastSave="0" documentId="13_ncr:1_{5091999E-1A14-47BD-8F4F-2132E7835E7F}" xr6:coauthVersionLast="47" xr6:coauthVersionMax="47" xr10:uidLastSave="{00000000-0000-0000-0000-000000000000}"/>
  <bookViews>
    <workbookView xWindow="-108" yWindow="-108" windowWidth="23256" windowHeight="12456" tabRatio="875" activeTab="1" xr2:uid="{00000000-000D-0000-FFFF-FFFF00000000}"/>
  </bookViews>
  <sheets>
    <sheet name="CHAMPS_24" sheetId="12" r:id="rId1"/>
    <sheet name="Results_XEC_24" sheetId="13" r:id="rId2"/>
    <sheet name="XCO_Times_24" sheetId="11" r:id="rId3"/>
    <sheet name="END_Times_24" sheetId="14" r:id="rId4"/>
    <sheet name="Crit_Times_24" sheetId="15" r:id="rId5"/>
    <sheet name="MAP_Name_Dist__Bib_24" sheetId="3" r:id="rId6"/>
    <sheet name="Crit_PointsTable" sheetId="10" r:id="rId7"/>
  </sheets>
  <definedNames>
    <definedName name="_xlnm._FilterDatabase" localSheetId="0" hidden="1">CHAMPS_24!$A$8:$K$33</definedName>
    <definedName name="_xlnm._FilterDatabase" localSheetId="4" hidden="1">Crit_Times_24!$A$3:$F$61</definedName>
    <definedName name="_xlnm._FilterDatabase" localSheetId="3" hidden="1">END_Times_24!$A$3:$F$72</definedName>
    <definedName name="_xlnm._FilterDatabase" localSheetId="2" hidden="1">XCO_Times_24!$A$3:$I$72</definedName>
    <definedName name="Crit_Points_24" localSheetId="4">Crit_Times_24!$C$3:$E$16</definedName>
    <definedName name="Crit_Points2">Crit_PointsTable!$A$3:$B$104</definedName>
    <definedName name="Crit_Points2_24">Crit_Times_24!$C$3:$E$61</definedName>
    <definedName name="Crit_PointsTable">Crit_PointsTable!$A$3:$B$104</definedName>
    <definedName name="END_Time_24">END_Times_24!$D$3:$F$72</definedName>
    <definedName name="Name_Dist_24">MAP_Name_Dist__Bib_24!$A$1:$C$70</definedName>
    <definedName name="Place">Crit_PointsTable!$A$3:$B$104</definedName>
    <definedName name="_xlnm.Print_Titles" localSheetId="5">MAP_Name_Dist__Bib_24!$1:$1</definedName>
    <definedName name="XCO_TIme_24">XCO_Times_24!$D$3:$F$72</definedName>
  </definedNames>
  <calcPr calcId="191029"/>
</workbook>
</file>

<file path=xl/calcChain.xml><?xml version="1.0" encoding="utf-8"?>
<calcChain xmlns="http://schemas.openxmlformats.org/spreadsheetml/2006/main">
  <c r="F14" i="14" l="1"/>
  <c r="F5" i="14"/>
  <c r="F6" i="14"/>
  <c r="F7" i="14"/>
  <c r="F8" i="14"/>
  <c r="F9" i="14"/>
  <c r="F15" i="12" s="1"/>
  <c r="F10" i="14"/>
  <c r="F11" i="14"/>
  <c r="F13" i="12" s="1"/>
  <c r="F12" i="14"/>
  <c r="F18" i="12" s="1"/>
  <c r="F13" i="14"/>
  <c r="F15" i="14"/>
  <c r="F16" i="14"/>
  <c r="F17" i="14"/>
  <c r="F18" i="14"/>
  <c r="F19" i="14"/>
  <c r="F20" i="14"/>
  <c r="F24" i="12" s="1"/>
  <c r="F21" i="14"/>
  <c r="F22" i="14"/>
  <c r="F23" i="14"/>
  <c r="F24" i="14"/>
  <c r="F25" i="14"/>
  <c r="F26" i="14"/>
  <c r="F10" i="12" s="1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30" i="12" s="1"/>
  <c r="F67" i="14"/>
  <c r="F68" i="14"/>
  <c r="F32" i="12" s="1"/>
  <c r="F69" i="14"/>
  <c r="F70" i="14"/>
  <c r="F71" i="14"/>
  <c r="F72" i="14"/>
  <c r="F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4" i="14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0" i="12"/>
  <c r="I11" i="12"/>
  <c r="I12" i="12"/>
  <c r="I9" i="12"/>
  <c r="E5" i="15"/>
  <c r="E6" i="15"/>
  <c r="E7" i="15"/>
  <c r="E8" i="15"/>
  <c r="E9" i="15"/>
  <c r="G14" i="13" s="1"/>
  <c r="E10" i="15"/>
  <c r="E11" i="15"/>
  <c r="E12" i="15"/>
  <c r="G17" i="13" s="1"/>
  <c r="E13" i="15"/>
  <c r="E14" i="15"/>
  <c r="E15" i="15"/>
  <c r="E16" i="15"/>
  <c r="E17" i="15"/>
  <c r="G20" i="13" s="1"/>
  <c r="E18" i="15"/>
  <c r="E19" i="15"/>
  <c r="E20" i="15"/>
  <c r="E21" i="15"/>
  <c r="E22" i="15"/>
  <c r="E23" i="15"/>
  <c r="E24" i="15"/>
  <c r="E25" i="15"/>
  <c r="G31" i="13" s="1"/>
  <c r="E26" i="15"/>
  <c r="E27" i="15"/>
  <c r="E28" i="15"/>
  <c r="G30" i="13" s="1"/>
  <c r="E29" i="15"/>
  <c r="E30" i="15"/>
  <c r="E31" i="15"/>
  <c r="E32" i="15"/>
  <c r="G45" i="13" s="1"/>
  <c r="E33" i="15"/>
  <c r="G41" i="13" s="1"/>
  <c r="E34" i="15"/>
  <c r="E35" i="15"/>
  <c r="E36" i="15"/>
  <c r="G40" i="13" s="1"/>
  <c r="E37" i="15"/>
  <c r="E38" i="15"/>
  <c r="G36" i="13" s="1"/>
  <c r="E39" i="15"/>
  <c r="E40" i="15"/>
  <c r="G43" i="13" s="1"/>
  <c r="E41" i="15"/>
  <c r="G44" i="13" s="1"/>
  <c r="E42" i="15"/>
  <c r="G48" i="13" s="1"/>
  <c r="E43" i="15"/>
  <c r="E44" i="15"/>
  <c r="G46" i="13" s="1"/>
  <c r="E45" i="15"/>
  <c r="E46" i="15"/>
  <c r="G49" i="13" s="1"/>
  <c r="E47" i="15"/>
  <c r="E48" i="15"/>
  <c r="G50" i="13" s="1"/>
  <c r="E49" i="15"/>
  <c r="G52" i="13" s="1"/>
  <c r="E50" i="15"/>
  <c r="E51" i="15"/>
  <c r="E52" i="15"/>
  <c r="E53" i="15"/>
  <c r="E54" i="15"/>
  <c r="G57" i="13" s="1"/>
  <c r="E55" i="15"/>
  <c r="E56" i="15"/>
  <c r="G60" i="13" s="1"/>
  <c r="E57" i="15"/>
  <c r="G64" i="13" s="1"/>
  <c r="E58" i="15"/>
  <c r="E59" i="15"/>
  <c r="E60" i="15"/>
  <c r="G62" i="13" s="1"/>
  <c r="E61" i="15"/>
  <c r="E4" i="15"/>
  <c r="G34" i="13"/>
  <c r="G9" i="13"/>
  <c r="G8" i="13"/>
  <c r="G11" i="13"/>
  <c r="G15" i="13"/>
  <c r="G13" i="13"/>
  <c r="G12" i="13"/>
  <c r="G16" i="13"/>
  <c r="G19" i="13"/>
  <c r="G21" i="13"/>
  <c r="G22" i="13"/>
  <c r="G24" i="13"/>
  <c r="G23" i="13"/>
  <c r="G25" i="13"/>
  <c r="G26" i="13"/>
  <c r="G28" i="13"/>
  <c r="G27" i="13"/>
  <c r="G29" i="13"/>
  <c r="G33" i="13"/>
  <c r="G59" i="13"/>
  <c r="G10" i="13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4" i="15"/>
  <c r="G18" i="13"/>
  <c r="G32" i="13"/>
  <c r="G35" i="13"/>
  <c r="G42" i="13"/>
  <c r="G37" i="13"/>
  <c r="G39" i="13"/>
  <c r="G38" i="13"/>
  <c r="G53" i="13"/>
  <c r="G51" i="13"/>
  <c r="G47" i="13"/>
  <c r="G54" i="13"/>
  <c r="G55" i="13"/>
  <c r="G56" i="13"/>
  <c r="G58" i="13"/>
  <c r="G63" i="13"/>
  <c r="G61" i="13"/>
  <c r="G65" i="13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F12" i="12"/>
  <c r="F16" i="12"/>
  <c r="F17" i="12"/>
  <c r="F19" i="12"/>
  <c r="F20" i="12"/>
  <c r="F22" i="12"/>
  <c r="F23" i="12"/>
  <c r="F25" i="12"/>
  <c r="F26" i="12"/>
  <c r="F27" i="12"/>
  <c r="F28" i="12"/>
  <c r="F31" i="12"/>
  <c r="F33" i="12"/>
  <c r="F11" i="12"/>
  <c r="E8" i="13"/>
  <c r="F8" i="13"/>
  <c r="E11" i="13"/>
  <c r="F11" i="13"/>
  <c r="E15" i="13"/>
  <c r="F15" i="13"/>
  <c r="E14" i="13"/>
  <c r="F14" i="13"/>
  <c r="E13" i="13"/>
  <c r="F13" i="13"/>
  <c r="E12" i="13"/>
  <c r="F12" i="13"/>
  <c r="E17" i="13"/>
  <c r="F17" i="13"/>
  <c r="E16" i="13"/>
  <c r="F16" i="13"/>
  <c r="E18" i="13"/>
  <c r="F18" i="13"/>
  <c r="E19" i="13"/>
  <c r="F19" i="13"/>
  <c r="E21" i="13"/>
  <c r="F21" i="13"/>
  <c r="E20" i="13"/>
  <c r="F20" i="13"/>
  <c r="E22" i="13"/>
  <c r="F22" i="13"/>
  <c r="E24" i="13"/>
  <c r="F24" i="13"/>
  <c r="E23" i="13"/>
  <c r="F23" i="13"/>
  <c r="E25" i="13"/>
  <c r="F25" i="13"/>
  <c r="E26" i="13"/>
  <c r="F26" i="13"/>
  <c r="E35" i="13"/>
  <c r="F35" i="13"/>
  <c r="E45" i="13"/>
  <c r="F45" i="13"/>
  <c r="E58" i="13"/>
  <c r="F58" i="13"/>
  <c r="E57" i="13"/>
  <c r="F57" i="13"/>
  <c r="E59" i="13"/>
  <c r="F59" i="13"/>
  <c r="E60" i="13"/>
  <c r="F60" i="13"/>
  <c r="E64" i="13"/>
  <c r="F64" i="13"/>
  <c r="E63" i="13"/>
  <c r="F63" i="13"/>
  <c r="E61" i="13"/>
  <c r="F61" i="13"/>
  <c r="E62" i="13"/>
  <c r="F62" i="13"/>
  <c r="E65" i="13"/>
  <c r="F65" i="13"/>
  <c r="E41" i="13"/>
  <c r="F41" i="13"/>
  <c r="E42" i="13"/>
  <c r="F42" i="13"/>
  <c r="E37" i="13"/>
  <c r="F37" i="13"/>
  <c r="E40" i="13"/>
  <c r="F40" i="13"/>
  <c r="E39" i="13"/>
  <c r="F39" i="13"/>
  <c r="E36" i="13"/>
  <c r="F36" i="13"/>
  <c r="E38" i="13"/>
  <c r="F38" i="13"/>
  <c r="E43" i="13"/>
  <c r="F43" i="13"/>
  <c r="E44" i="13"/>
  <c r="F44" i="13"/>
  <c r="E48" i="13"/>
  <c r="F48" i="13"/>
  <c r="E53" i="13"/>
  <c r="F53" i="13"/>
  <c r="E46" i="13"/>
  <c r="F46" i="13"/>
  <c r="E51" i="13"/>
  <c r="F51" i="13"/>
  <c r="E49" i="13"/>
  <c r="F49" i="13"/>
  <c r="E47" i="13"/>
  <c r="F47" i="13"/>
  <c r="E50" i="13"/>
  <c r="F50" i="13"/>
  <c r="E52" i="13"/>
  <c r="F52" i="13"/>
  <c r="E54" i="13"/>
  <c r="F54" i="13"/>
  <c r="E55" i="13"/>
  <c r="F55" i="13"/>
  <c r="E56" i="13"/>
  <c r="F56" i="13"/>
  <c r="E32" i="13"/>
  <c r="F32" i="13"/>
  <c r="E28" i="13"/>
  <c r="F28" i="13"/>
  <c r="E31" i="13"/>
  <c r="F31" i="13"/>
  <c r="E27" i="13"/>
  <c r="F27" i="13"/>
  <c r="E29" i="13"/>
  <c r="F29" i="13"/>
  <c r="E30" i="13"/>
  <c r="F30" i="13"/>
  <c r="E34" i="13"/>
  <c r="F34" i="13"/>
  <c r="E33" i="13"/>
  <c r="F33" i="13"/>
  <c r="F9" i="13"/>
  <c r="E9" i="13"/>
  <c r="F10" i="13"/>
  <c r="E10" i="13"/>
  <c r="A8" i="13"/>
  <c r="A10" i="13"/>
  <c r="A11" i="13"/>
  <c r="A22" i="13"/>
  <c r="A23" i="13"/>
  <c r="A24" i="13"/>
  <c r="A25" i="13"/>
  <c r="A26" i="13"/>
  <c r="A57" i="13"/>
  <c r="A58" i="13"/>
  <c r="A59" i="13"/>
  <c r="A61" i="13"/>
  <c r="A62" i="13"/>
  <c r="A63" i="13"/>
  <c r="A64" i="13"/>
  <c r="A36" i="13"/>
  <c r="A37" i="13"/>
  <c r="A50" i="13"/>
  <c r="A38" i="13"/>
  <c r="A39" i="13"/>
  <c r="A40" i="13"/>
  <c r="A41" i="13"/>
  <c r="A42" i="13"/>
  <c r="A43" i="13"/>
  <c r="A44" i="13"/>
  <c r="A46" i="13"/>
  <c r="A48" i="13"/>
  <c r="A47" i="13"/>
  <c r="A49" i="13"/>
  <c r="A51" i="13"/>
  <c r="A52" i="13"/>
  <c r="A53" i="13"/>
  <c r="A27" i="13"/>
  <c r="A28" i="13"/>
  <c r="A29" i="13"/>
  <c r="A30" i="13"/>
  <c r="A31" i="13"/>
  <c r="A32" i="13"/>
  <c r="A12" i="13"/>
  <c r="A13" i="13"/>
  <c r="A14" i="13"/>
  <c r="A15" i="13"/>
  <c r="A16" i="13"/>
  <c r="A17" i="13"/>
  <c r="A18" i="13"/>
  <c r="A35" i="13"/>
  <c r="A19" i="13"/>
  <c r="A20" i="13"/>
  <c r="A21" i="13"/>
  <c r="A60" i="13"/>
  <c r="A65" i="13"/>
  <c r="A45" i="13"/>
  <c r="A54" i="13"/>
  <c r="A55" i="13"/>
  <c r="A56" i="13"/>
  <c r="A33" i="13"/>
  <c r="A34" i="13"/>
  <c r="A9" i="13"/>
  <c r="F9" i="12"/>
  <c r="F5" i="11"/>
  <c r="F6" i="11"/>
  <c r="F7" i="11"/>
  <c r="F8" i="11"/>
  <c r="D13" i="12" s="1"/>
  <c r="F9" i="11"/>
  <c r="D14" i="12" s="1"/>
  <c r="F10" i="11"/>
  <c r="D15" i="12" s="1"/>
  <c r="F11" i="11"/>
  <c r="D16" i="12" s="1"/>
  <c r="F12" i="11"/>
  <c r="D17" i="12" s="1"/>
  <c r="F13" i="11"/>
  <c r="F14" i="11"/>
  <c r="D19" i="12" s="1"/>
  <c r="F15" i="11"/>
  <c r="D20" i="12" s="1"/>
  <c r="F16" i="11"/>
  <c r="D21" i="12" s="1"/>
  <c r="F17" i="11"/>
  <c r="D22" i="12" s="1"/>
  <c r="F18" i="11"/>
  <c r="F19" i="11"/>
  <c r="D23" i="12" s="1"/>
  <c r="F20" i="11"/>
  <c r="D24" i="12" s="1"/>
  <c r="F21" i="11"/>
  <c r="D25" i="12" s="1"/>
  <c r="F22" i="11"/>
  <c r="D26" i="12" s="1"/>
  <c r="F23" i="11"/>
  <c r="D27" i="12" s="1"/>
  <c r="F24" i="11"/>
  <c r="D9" i="12" s="1"/>
  <c r="F25" i="11"/>
  <c r="F26" i="11"/>
  <c r="D10" i="12" s="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D28" i="12" s="1"/>
  <c r="F66" i="11"/>
  <c r="D29" i="12" s="1"/>
  <c r="F67" i="11"/>
  <c r="D30" i="12" s="1"/>
  <c r="F68" i="11"/>
  <c r="D31" i="12" s="1"/>
  <c r="F69" i="11"/>
  <c r="D32" i="12" s="1"/>
  <c r="F70" i="11"/>
  <c r="D33" i="12" s="1"/>
  <c r="F71" i="11"/>
  <c r="D11" i="12" s="1"/>
  <c r="F72" i="11"/>
  <c r="D12" i="12" s="1"/>
  <c r="F4" i="11"/>
  <c r="A5" i="11"/>
  <c r="A4" i="11"/>
  <c r="A7" i="11"/>
  <c r="A11" i="11"/>
  <c r="A9" i="11"/>
  <c r="A10" i="11"/>
  <c r="A8" i="11"/>
  <c r="A13" i="11"/>
  <c r="A12" i="11"/>
  <c r="A27" i="11"/>
  <c r="A14" i="11"/>
  <c r="A16" i="11"/>
  <c r="A17" i="11"/>
  <c r="A15" i="11"/>
  <c r="A18" i="11"/>
  <c r="A20" i="11"/>
  <c r="A23" i="11"/>
  <c r="A21" i="11"/>
  <c r="A22" i="11"/>
  <c r="A19" i="11"/>
  <c r="A24" i="11"/>
  <c r="A26" i="11"/>
  <c r="A25" i="11"/>
  <c r="A28" i="11"/>
  <c r="A33" i="11"/>
  <c r="A32" i="11"/>
  <c r="A34" i="11"/>
  <c r="A30" i="11"/>
  <c r="A31" i="11"/>
  <c r="A35" i="11"/>
  <c r="A36" i="11"/>
  <c r="A39" i="11"/>
  <c r="A41" i="11"/>
  <c r="A37" i="11"/>
  <c r="A38" i="11"/>
  <c r="A40" i="11"/>
  <c r="A42" i="11"/>
  <c r="A45" i="11"/>
  <c r="A49" i="11"/>
  <c r="A47" i="11"/>
  <c r="A50" i="11"/>
  <c r="A44" i="11"/>
  <c r="A48" i="11"/>
  <c r="A51" i="11"/>
  <c r="A46" i="11"/>
  <c r="A43" i="11"/>
  <c r="A52" i="11"/>
  <c r="A29" i="11"/>
  <c r="A53" i="11"/>
  <c r="A54" i="11"/>
  <c r="A57" i="11"/>
  <c r="A60" i="11"/>
  <c r="A55" i="11"/>
  <c r="A59" i="11"/>
  <c r="A58" i="11"/>
  <c r="A56" i="11"/>
  <c r="A61" i="11"/>
  <c r="A65" i="11"/>
  <c r="A63" i="11"/>
  <c r="A62" i="11"/>
  <c r="A64" i="11"/>
  <c r="A68" i="11"/>
  <c r="A66" i="11"/>
  <c r="A69" i="11"/>
  <c r="A70" i="11"/>
  <c r="A67" i="11"/>
  <c r="A72" i="11"/>
  <c r="A71" i="11"/>
  <c r="A6" i="11"/>
  <c r="F29" i="12" l="1"/>
  <c r="F21" i="12"/>
  <c r="D18" i="12"/>
  <c r="D5" i="12" s="1"/>
  <c r="H36" i="13"/>
  <c r="F14" i="12"/>
  <c r="F4" i="12"/>
  <c r="H12" i="13"/>
  <c r="H43" i="13"/>
  <c r="H59" i="13"/>
  <c r="H18" i="13"/>
  <c r="H56" i="13"/>
  <c r="H38" i="13"/>
  <c r="H20" i="13"/>
  <c r="H30" i="13"/>
  <c r="H65" i="13"/>
  <c r="H55" i="13"/>
  <c r="H50" i="13"/>
  <c r="H61" i="13"/>
  <c r="H11" i="13"/>
  <c r="H54" i="13"/>
  <c r="H37" i="13"/>
  <c r="H19" i="13"/>
  <c r="H25" i="13"/>
  <c r="H33" i="13"/>
  <c r="H48" i="13"/>
  <c r="H24" i="13"/>
  <c r="H49" i="13"/>
  <c r="H64" i="13"/>
  <c r="H14" i="13"/>
  <c r="H40" i="13"/>
  <c r="H31" i="13"/>
  <c r="H63" i="13"/>
  <c r="H15" i="13"/>
  <c r="H28" i="13"/>
  <c r="H51" i="13"/>
  <c r="H45" i="13"/>
  <c r="H46" i="13"/>
  <c r="H35" i="13"/>
  <c r="H27" i="13"/>
  <c r="H42" i="13"/>
  <c r="H16" i="13"/>
  <c r="H58" i="13"/>
  <c r="H29" i="13"/>
  <c r="H44" i="13"/>
  <c r="H57" i="13"/>
  <c r="H13" i="13"/>
  <c r="H9" i="13"/>
  <c r="H34" i="13"/>
  <c r="H53" i="13"/>
  <c r="H60" i="13"/>
  <c r="H17" i="13"/>
  <c r="H47" i="13"/>
  <c r="H62" i="13"/>
  <c r="H21" i="13"/>
  <c r="H52" i="13"/>
  <c r="H41" i="13"/>
  <c r="H22" i="13"/>
  <c r="H23" i="13"/>
  <c r="H10" i="13"/>
  <c r="H32" i="13"/>
  <c r="H39" i="13"/>
  <c r="H26" i="13"/>
  <c r="H8" i="13"/>
  <c r="D4" i="12"/>
  <c r="F5" i="12" l="1"/>
  <c r="G14" i="12" s="1"/>
  <c r="E24" i="12"/>
  <c r="E14" i="12"/>
  <c r="E27" i="12"/>
  <c r="E20" i="12"/>
  <c r="G10" i="12"/>
  <c r="G11" i="12"/>
  <c r="G12" i="12"/>
  <c r="E32" i="12"/>
  <c r="E15" i="12"/>
  <c r="E22" i="12"/>
  <c r="E18" i="12"/>
  <c r="E17" i="12"/>
  <c r="E25" i="12"/>
  <c r="E21" i="12"/>
  <c r="E31" i="12"/>
  <c r="E16" i="12"/>
  <c r="E33" i="12"/>
  <c r="E29" i="12"/>
  <c r="E9" i="12"/>
  <c r="E10" i="12"/>
  <c r="E12" i="12"/>
  <c r="E13" i="12"/>
  <c r="G9" i="12"/>
  <c r="J14" i="12" l="1"/>
  <c r="G31" i="12"/>
  <c r="J31" i="12" s="1"/>
  <c r="G15" i="12"/>
  <c r="J15" i="12" s="1"/>
  <c r="J23" i="12"/>
  <c r="G33" i="12"/>
  <c r="J33" i="12" s="1"/>
  <c r="G13" i="12"/>
  <c r="J13" i="12" s="1"/>
  <c r="G30" i="12"/>
  <c r="J30" i="12" s="1"/>
  <c r="G22" i="12"/>
  <c r="J22" i="12" s="1"/>
  <c r="J26" i="12"/>
  <c r="J21" i="12"/>
  <c r="G16" i="12"/>
  <c r="J16" i="12" s="1"/>
  <c r="G28" i="12"/>
  <c r="J28" i="12" s="1"/>
  <c r="G32" i="12"/>
  <c r="J32" i="12" s="1"/>
  <c r="G20" i="12"/>
  <c r="J20" i="12" s="1"/>
  <c r="G29" i="12"/>
  <c r="J29" i="12" s="1"/>
  <c r="G19" i="12"/>
  <c r="J19" i="12" s="1"/>
  <c r="G24" i="12"/>
  <c r="J24" i="12" s="1"/>
  <c r="G18" i="12"/>
  <c r="J18" i="12" s="1"/>
  <c r="G27" i="12"/>
  <c r="J27" i="12" s="1"/>
  <c r="G25" i="12"/>
  <c r="J25" i="12" s="1"/>
  <c r="J17" i="12"/>
  <c r="J10" i="12"/>
  <c r="J12" i="12"/>
  <c r="J9" i="12"/>
  <c r="J1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Comeskey</author>
  </authors>
  <commentList>
    <comment ref="G7" authorId="0" shapeId="0" xr:uid="{1518B296-07DD-4F94-A200-B908981F9D60}">
      <text>
        <r>
          <rPr>
            <b/>
            <sz val="9"/>
            <color indexed="81"/>
            <rFont val="Tahoma"/>
            <family val="2"/>
          </rPr>
          <t>Robert Comeskey:</t>
        </r>
        <r>
          <rPr>
            <sz val="9"/>
            <color indexed="81"/>
            <rFont val="Tahoma"/>
            <family val="2"/>
          </rPr>
          <t xml:space="preserve">
=IF(ISNA(VLOOKUP(C4, Crit_Points_24, 4, FALSE)), 0, VALUE(VLOOKUP(C4, Crit_Points_24, 4, FALSE)))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Comeskey</author>
  </authors>
  <commentList>
    <comment ref="A3" authorId="0" shapeId="0" xr:uid="{F83A6BBF-DCA7-4508-BF82-09C22049057E}">
      <text>
        <r>
          <rPr>
            <b/>
            <sz val="9"/>
            <color indexed="81"/>
            <rFont val="Tahoma"/>
            <family val="2"/>
          </rPr>
          <t>Robert Comeskey:</t>
        </r>
        <r>
          <rPr>
            <sz val="9"/>
            <color indexed="81"/>
            <rFont val="Tahoma"/>
            <family val="2"/>
          </rPr>
          <t xml:space="preserve">
=VLOOKUP(C3,Name_Dist_24,2,FALSE)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Comeskey</author>
  </authors>
  <commentList>
    <comment ref="A1" authorId="0" shapeId="0" xr:uid="{7AE3386C-CA04-46E0-9FD2-600E99E22170}">
      <text>
        <r>
          <rPr>
            <b/>
            <sz val="9"/>
            <color indexed="81"/>
            <rFont val="Tahoma"/>
            <family val="2"/>
          </rPr>
          <t>Robert Comeskey:</t>
        </r>
        <r>
          <rPr>
            <sz val="9"/>
            <color indexed="81"/>
            <rFont val="Tahoma"/>
            <family val="2"/>
          </rPr>
          <t xml:space="preserve">
66 Entries</t>
        </r>
      </text>
    </comment>
  </commentList>
</comments>
</file>

<file path=xl/sharedStrings.xml><?xml version="1.0" encoding="utf-8"?>
<sst xmlns="http://schemas.openxmlformats.org/spreadsheetml/2006/main" count="1337" uniqueCount="410">
  <si>
    <t/>
  </si>
  <si>
    <t>Open Men</t>
  </si>
  <si>
    <t>Place</t>
  </si>
  <si>
    <t>Name</t>
  </si>
  <si>
    <t>Team name</t>
  </si>
  <si>
    <t>Team name 2</t>
  </si>
  <si>
    <t>Race 1</t>
  </si>
  <si>
    <t>Race 2</t>
  </si>
  <si>
    <t>Total points</t>
  </si>
  <si>
    <t>1</t>
  </si>
  <si>
    <t>Nate Beard</t>
  </si>
  <si>
    <t>Yes</t>
  </si>
  <si>
    <t>100.00</t>
  </si>
  <si>
    <t>2</t>
  </si>
  <si>
    <t>Callum Kennedy</t>
  </si>
  <si>
    <t>U11 Men</t>
  </si>
  <si>
    <t>Max Rankin</t>
  </si>
  <si>
    <t>No</t>
  </si>
  <si>
    <t>U13 Men</t>
  </si>
  <si>
    <t>3</t>
  </si>
  <si>
    <t>U15 Men</t>
  </si>
  <si>
    <t>Ben Guest</t>
  </si>
  <si>
    <t>Mates Solc</t>
  </si>
  <si>
    <t>Raphael House</t>
  </si>
  <si>
    <t>Thomas Rankin</t>
  </si>
  <si>
    <t>Hutt Valley High School</t>
  </si>
  <si>
    <t>4</t>
  </si>
  <si>
    <t>-</t>
  </si>
  <si>
    <t>5</t>
  </si>
  <si>
    <t>6</t>
  </si>
  <si>
    <t>Hugo Jones</t>
  </si>
  <si>
    <t>7</t>
  </si>
  <si>
    <t>8</t>
  </si>
  <si>
    <t>U17 Men</t>
  </si>
  <si>
    <t>Liam Brown</t>
  </si>
  <si>
    <t>Kuba Solc</t>
  </si>
  <si>
    <t>Robert McGuigan</t>
  </si>
  <si>
    <t>Rongotai College</t>
  </si>
  <si>
    <t>88.06</t>
  </si>
  <si>
    <t>10</t>
  </si>
  <si>
    <t>11</t>
  </si>
  <si>
    <t>Jayden Hastings</t>
  </si>
  <si>
    <t>U19 Men</t>
  </si>
  <si>
    <t>Tyler Mumby</t>
  </si>
  <si>
    <t>Kapiti College</t>
  </si>
  <si>
    <t>Lucas De Vera</t>
  </si>
  <si>
    <t>Joe Whittaker</t>
  </si>
  <si>
    <t>81.86</t>
  </si>
  <si>
    <t>Masters Men 2 (40-49)</t>
  </si>
  <si>
    <t>Wayne Hiscock</t>
  </si>
  <si>
    <t>Benjamin Burkhart</t>
  </si>
  <si>
    <t>Masters Men 3 (50-59)</t>
  </si>
  <si>
    <t>Masters Men 4 (60+)</t>
  </si>
  <si>
    <t>Dave Wallace</t>
  </si>
  <si>
    <t>Marco Renalli</t>
  </si>
  <si>
    <t>Gary Moller</t>
  </si>
  <si>
    <t>U13 Women</t>
  </si>
  <si>
    <t>U15 Women</t>
  </si>
  <si>
    <t>Sophia Weston</t>
  </si>
  <si>
    <t>Sophie Hiswin</t>
  </si>
  <si>
    <t>Aotea College</t>
  </si>
  <si>
    <t>Amelia Burkhart</t>
  </si>
  <si>
    <t>Rebecca Wallace</t>
  </si>
  <si>
    <t>Tawa College</t>
  </si>
  <si>
    <t>U17 Women</t>
  </si>
  <si>
    <t>Lara Comeskey</t>
  </si>
  <si>
    <t>St Mary's College Wellington</t>
  </si>
  <si>
    <t>Tara Healy</t>
  </si>
  <si>
    <t>U19 Women</t>
  </si>
  <si>
    <t>Distance</t>
  </si>
  <si>
    <t>Masters Women 1 (30+)</t>
  </si>
  <si>
    <t>R1_XCO</t>
  </si>
  <si>
    <t>R2_END</t>
  </si>
  <si>
    <t>R3_CRIT</t>
  </si>
  <si>
    <t>Points</t>
  </si>
  <si>
    <t>Bib</t>
  </si>
  <si>
    <t>Adrian McNabb</t>
  </si>
  <si>
    <t>135</t>
  </si>
  <si>
    <t>Social Men</t>
  </si>
  <si>
    <t>208</t>
  </si>
  <si>
    <t>200</t>
  </si>
  <si>
    <t>88</t>
  </si>
  <si>
    <t>Braxton Wood</t>
  </si>
  <si>
    <t>308</t>
  </si>
  <si>
    <t>Brian Bayley</t>
  </si>
  <si>
    <t>98</t>
  </si>
  <si>
    <t>Bryan Crump</t>
  </si>
  <si>
    <t>87</t>
  </si>
  <si>
    <t>Calum Chamberlain</t>
  </si>
  <si>
    <t>34</t>
  </si>
  <si>
    <t>Chris Grant</t>
  </si>
  <si>
    <t>50</t>
  </si>
  <si>
    <t>eBike</t>
  </si>
  <si>
    <t>Craig Lawn</t>
  </si>
  <si>
    <t>96</t>
  </si>
  <si>
    <t>99</t>
  </si>
  <si>
    <t>David Mattersen</t>
  </si>
  <si>
    <t>197</t>
  </si>
  <si>
    <t>Edmund Capie</t>
  </si>
  <si>
    <t>201</t>
  </si>
  <si>
    <t>Ellie Wallace</t>
  </si>
  <si>
    <t>198</t>
  </si>
  <si>
    <t>Finn Holmes</t>
  </si>
  <si>
    <t>206</t>
  </si>
  <si>
    <t>100</t>
  </si>
  <si>
    <t>Gav Welly Myride</t>
  </si>
  <si>
    <t>82</t>
  </si>
  <si>
    <t>Gordon Wood</t>
  </si>
  <si>
    <t>309</t>
  </si>
  <si>
    <t>Guthrie McNabb</t>
  </si>
  <si>
    <t>196</t>
  </si>
  <si>
    <t>Henrik Collins</t>
  </si>
  <si>
    <t>216</t>
  </si>
  <si>
    <t>205</t>
  </si>
  <si>
    <t>Iley Nunns</t>
  </si>
  <si>
    <t>127</t>
  </si>
  <si>
    <t>Isabelle Crump</t>
  </si>
  <si>
    <t>314</t>
  </si>
  <si>
    <t>U11 Women</t>
  </si>
  <si>
    <t>Isobel Capie</t>
  </si>
  <si>
    <t>209</t>
  </si>
  <si>
    <t>Jagger Lawn</t>
  </si>
  <si>
    <t>James Small</t>
  </si>
  <si>
    <t>215</t>
  </si>
  <si>
    <t>Jason Musgrove</t>
  </si>
  <si>
    <t>134</t>
  </si>
  <si>
    <t>203</t>
  </si>
  <si>
    <t>152</t>
  </si>
  <si>
    <t>Joel Commane</t>
  </si>
  <si>
    <t>167</t>
  </si>
  <si>
    <t>Kester Holmes</t>
  </si>
  <si>
    <t>195</t>
  </si>
  <si>
    <t>Kieran Sali</t>
  </si>
  <si>
    <t>214</t>
  </si>
  <si>
    <t>204</t>
  </si>
  <si>
    <t>Laura Park</t>
  </si>
  <si>
    <t>19</t>
  </si>
  <si>
    <t>Open Women</t>
  </si>
  <si>
    <t>159</t>
  </si>
  <si>
    <t>157</t>
  </si>
  <si>
    <t>46</t>
  </si>
  <si>
    <t>Mary-Ann Moller</t>
  </si>
  <si>
    <t>17</t>
  </si>
  <si>
    <t>194</t>
  </si>
  <si>
    <t>192</t>
  </si>
  <si>
    <t>Mia Musgrove</t>
  </si>
  <si>
    <t>78</t>
  </si>
  <si>
    <t>Nico Holmes</t>
  </si>
  <si>
    <t>207</t>
  </si>
  <si>
    <t>Orlando Moore</t>
  </si>
  <si>
    <t>210</t>
  </si>
  <si>
    <t>Paul Wood</t>
  </si>
  <si>
    <t>133</t>
  </si>
  <si>
    <t>Rachel Stillwell</t>
  </si>
  <si>
    <t>32</t>
  </si>
  <si>
    <t>Radek Solc</t>
  </si>
  <si>
    <t>311</t>
  </si>
  <si>
    <t>76</t>
  </si>
  <si>
    <t>Rob Holmes</t>
  </si>
  <si>
    <t>95</t>
  </si>
  <si>
    <t>155</t>
  </si>
  <si>
    <t>Ryan Commane</t>
  </si>
  <si>
    <t>97</t>
  </si>
  <si>
    <t>Sam Lucinsky</t>
  </si>
  <si>
    <t>202</t>
  </si>
  <si>
    <t>187</t>
  </si>
  <si>
    <t>189</t>
  </si>
  <si>
    <t>Spencer Robinson</t>
  </si>
  <si>
    <t>312</t>
  </si>
  <si>
    <t>Stephan Grant</t>
  </si>
  <si>
    <t>212</t>
  </si>
  <si>
    <t>Stuart Gou</t>
  </si>
  <si>
    <t>307</t>
  </si>
  <si>
    <t>Tamati Anderton</t>
  </si>
  <si>
    <t>193</t>
  </si>
  <si>
    <t>188</t>
  </si>
  <si>
    <t>213</t>
  </si>
  <si>
    <t>Tyler Cretchley</t>
  </si>
  <si>
    <t>211</t>
  </si>
  <si>
    <t>35</t>
  </si>
  <si>
    <t>86</t>
  </si>
  <si>
    <t>William Brown</t>
  </si>
  <si>
    <t>217</t>
  </si>
  <si>
    <t>Zac Wallace</t>
  </si>
  <si>
    <t>313</t>
  </si>
  <si>
    <t>Contact:</t>
  </si>
  <si>
    <t>Robert.comeskey@nextpage.co.nz</t>
  </si>
  <si>
    <t>021 717 311</t>
  </si>
  <si>
    <t>Results Across Senior Grades (Same Distances/Waves)</t>
  </si>
  <si>
    <t>GIANT Wellington 2024 PNP Club &amp; College Sport Wellington Mountainbike Champs</t>
  </si>
  <si>
    <t>Waiu Trail Park, Wainuiomata - 14 April 2024</t>
  </si>
  <si>
    <t>Karori West Normal School</t>
  </si>
  <si>
    <t>Wellington College</t>
  </si>
  <si>
    <t>DNS</t>
  </si>
  <si>
    <t>56</t>
  </si>
  <si>
    <t>48</t>
  </si>
  <si>
    <t>END_Time</t>
  </si>
  <si>
    <t>XCO_Time</t>
  </si>
  <si>
    <t>Men</t>
  </si>
  <si>
    <t>XCO_Points</t>
  </si>
  <si>
    <t>END_Points</t>
  </si>
  <si>
    <t>X-Crit_Place</t>
  </si>
  <si>
    <t>X-Crit_Points</t>
  </si>
  <si>
    <t>Women</t>
  </si>
  <si>
    <t>Champ_Points</t>
  </si>
  <si>
    <t>No Result</t>
  </si>
  <si>
    <t>0 Points</t>
  </si>
  <si>
    <t>Criterium Point Table - Used with Lookups</t>
  </si>
  <si>
    <t>Time</t>
  </si>
  <si>
    <t>57:12.7</t>
  </si>
  <si>
    <t>Wmtbc</t>
  </si>
  <si>
    <t>59:00.9</t>
  </si>
  <si>
    <t>59:01.9</t>
  </si>
  <si>
    <t>1:00:11.5</t>
  </si>
  <si>
    <t>58:53.1</t>
  </si>
  <si>
    <t>1:00:44.6</t>
  </si>
  <si>
    <t>1:00:45.0</t>
  </si>
  <si>
    <t>1:26:55.3</t>
  </si>
  <si>
    <t>1:03:11.0</t>
  </si>
  <si>
    <t>1:06:05.2</t>
  </si>
  <si>
    <t>1:35:44.0</t>
  </si>
  <si>
    <t>Just Doing For Fun</t>
  </si>
  <si>
    <t>Nah</t>
  </si>
  <si>
    <t>1:06:38.7</t>
  </si>
  <si>
    <t>1:26:02.2</t>
  </si>
  <si>
    <t>1:26:28.4</t>
  </si>
  <si>
    <t>Zes</t>
  </si>
  <si>
    <t>57:20.1</t>
  </si>
  <si>
    <t>1:03:55.3</t>
  </si>
  <si>
    <t>64</t>
  </si>
  <si>
    <t>Martin McCrudden</t>
  </si>
  <si>
    <t>1:05:04.7</t>
  </si>
  <si>
    <t>1:06:37.4</t>
  </si>
  <si>
    <t>Susannah Lynch</t>
  </si>
  <si>
    <t>1:26:20.6</t>
  </si>
  <si>
    <t>25:12.8</t>
  </si>
  <si>
    <t>37:09.0</t>
  </si>
  <si>
    <t>Redwood School</t>
  </si>
  <si>
    <t>28:53.7</t>
  </si>
  <si>
    <t>42:27.3</t>
  </si>
  <si>
    <t>Te Kura Māori O Porirua</t>
  </si>
  <si>
    <t>45:59.8</t>
  </si>
  <si>
    <t>1:09:37.3</t>
  </si>
  <si>
    <t>1:14:29.8</t>
  </si>
  <si>
    <t>Wellesley College</t>
  </si>
  <si>
    <t>57:07.3</t>
  </si>
  <si>
    <t>50:34.0</t>
  </si>
  <si>
    <t>Waiopehu College</t>
  </si>
  <si>
    <t>No Wmtbc And Mmbc</t>
  </si>
  <si>
    <t>52:17.8</t>
  </si>
  <si>
    <t>83</t>
  </si>
  <si>
    <t>55:11.1</t>
  </si>
  <si>
    <t>1:00:12.4</t>
  </si>
  <si>
    <t>129</t>
  </si>
  <si>
    <t>1:03:53.2</t>
  </si>
  <si>
    <t>St Bernard’s College</t>
  </si>
  <si>
    <t>1:09:50.1</t>
  </si>
  <si>
    <t>58:18.0</t>
  </si>
  <si>
    <t>Wellington Girls College</t>
  </si>
  <si>
    <t>46:18.7</t>
  </si>
  <si>
    <t>49:52.9</t>
  </si>
  <si>
    <t>50:46.1</t>
  </si>
  <si>
    <t>53:28.5</t>
  </si>
  <si>
    <t>1:01:06.5</t>
  </si>
  <si>
    <t>St Bernard's College</t>
  </si>
  <si>
    <t>52:50.8</t>
  </si>
  <si>
    <t>53:05.6</t>
  </si>
  <si>
    <t>58:13.7</t>
  </si>
  <si>
    <t>57:16.8</t>
  </si>
  <si>
    <t>1:05:40.2</t>
  </si>
  <si>
    <t>1:09:04.9</t>
  </si>
  <si>
    <t>1:13:44.7</t>
  </si>
  <si>
    <t>1:10:01.8</t>
  </si>
  <si>
    <t>Queen Margaret College</t>
  </si>
  <si>
    <t>Distance2</t>
  </si>
  <si>
    <t>Distance1</t>
  </si>
  <si>
    <t>95.88</t>
  </si>
  <si>
    <t>90.76</t>
  </si>
  <si>
    <t>93.19</t>
  </si>
  <si>
    <t>99.54</t>
  </si>
  <si>
    <t>73.83</t>
  </si>
  <si>
    <t>77.46</t>
  </si>
  <si>
    <t>77.07</t>
  </si>
  <si>
    <t>75.79</t>
  </si>
  <si>
    <t>9.79</t>
  </si>
  <si>
    <t>66.00</t>
  </si>
  <si>
    <t>76.10</t>
  </si>
  <si>
    <t>95.61</t>
  </si>
  <si>
    <t>65.29</t>
  </si>
  <si>
    <t>67.74</t>
  </si>
  <si>
    <t>93.61</t>
  </si>
  <si>
    <t>96.94</t>
  </si>
  <si>
    <t>94.88</t>
  </si>
  <si>
    <t>96.93</t>
  </si>
  <si>
    <t>76.39</t>
  </si>
  <si>
    <t>88.52</t>
  </si>
  <si>
    <t>80.11</t>
  </si>
  <si>
    <t>77.67</t>
  </si>
  <si>
    <t>86.82</t>
  </si>
  <si>
    <t>82.92</t>
  </si>
  <si>
    <t>87.50</t>
  </si>
  <si>
    <t>87.22</t>
  </si>
  <si>
    <t>89.49</t>
  </si>
  <si>
    <t>80.34</t>
  </si>
  <si>
    <t>86.60</t>
  </si>
  <si>
    <t>85.90</t>
  </si>
  <si>
    <t>92.84</t>
  </si>
  <si>
    <t>89.12</t>
  </si>
  <si>
    <t>91.22</t>
  </si>
  <si>
    <t>95.04</t>
  </si>
  <si>
    <t>62.81</t>
  </si>
  <si>
    <t>72.61</t>
  </si>
  <si>
    <t>Mates Solc2</t>
  </si>
  <si>
    <t>79.15</t>
  </si>
  <si>
    <t>84.34</t>
  </si>
  <si>
    <t>90.98</t>
  </si>
  <si>
    <t>91.63</t>
  </si>
  <si>
    <t>72.89</t>
  </si>
  <si>
    <t>83.99</t>
  </si>
  <si>
    <t>86.37</t>
  </si>
  <si>
    <t>72.41</t>
  </si>
  <si>
    <t>92.13</t>
  </si>
  <si>
    <t>96.69</t>
  </si>
  <si>
    <t>65.81</t>
  </si>
  <si>
    <t>60.98</t>
  </si>
  <si>
    <t>73.36</t>
  </si>
  <si>
    <t>56.99</t>
  </si>
  <si>
    <t>97.02</t>
  </si>
  <si>
    <t>92.30</t>
  </si>
  <si>
    <t>76.95</t>
  </si>
  <si>
    <t>64.20</t>
  </si>
  <si>
    <t>67.87</t>
  </si>
  <si>
    <t>52.49</t>
  </si>
  <si>
    <t>77.16</t>
  </si>
  <si>
    <t>87.12</t>
  </si>
  <si>
    <t>88.10</t>
  </si>
  <si>
    <t>88.30</t>
  </si>
  <si>
    <t>89.70</t>
  </si>
  <si>
    <t>93.26</t>
  </si>
  <si>
    <t>95.05</t>
  </si>
  <si>
    <t>99.51</t>
  </si>
  <si>
    <t>96.92</t>
  </si>
  <si>
    <t>9:03.5</t>
  </si>
  <si>
    <t>9:06.2</t>
  </si>
  <si>
    <t>9:20.8</t>
  </si>
  <si>
    <t>9:42.8</t>
  </si>
  <si>
    <t>8:44.3</t>
  </si>
  <si>
    <t>9:12.6</t>
  </si>
  <si>
    <t>9:20.1</t>
  </si>
  <si>
    <t>13:23.0</t>
  </si>
  <si>
    <t>8:45.9</t>
  </si>
  <si>
    <t>11:31.1</t>
  </si>
  <si>
    <t>11:05.9</t>
  </si>
  <si>
    <t>15:01.9</t>
  </si>
  <si>
    <t>DNF</t>
  </si>
  <si>
    <t>8:00.2</t>
  </si>
  <si>
    <t>9:03.8</t>
  </si>
  <si>
    <t>9:11.2</t>
  </si>
  <si>
    <t>10:25.9</t>
  </si>
  <si>
    <t>19:52.5</t>
  </si>
  <si>
    <t>8:07.5</t>
  </si>
  <si>
    <t>10:33.5</t>
  </si>
  <si>
    <t>12:39.3</t>
  </si>
  <si>
    <t>11:27.4</t>
  </si>
  <si>
    <t>7:05.9</t>
  </si>
  <si>
    <t>7:19.0</t>
  </si>
  <si>
    <t>9:40.6</t>
  </si>
  <si>
    <t>10:47.2</t>
  </si>
  <si>
    <t>9:47.6</t>
  </si>
  <si>
    <t>8:28.3</t>
  </si>
  <si>
    <t>9:11.7</t>
  </si>
  <si>
    <t>9:18.7</t>
  </si>
  <si>
    <t>9:48.5</t>
  </si>
  <si>
    <t>10:02.7</t>
  </si>
  <si>
    <t>10:51.4</t>
  </si>
  <si>
    <t>11:37.4</t>
  </si>
  <si>
    <t>11:40.0</t>
  </si>
  <si>
    <t>13:29.3</t>
  </si>
  <si>
    <t>11:46.7</t>
  </si>
  <si>
    <t>8:27.6</t>
  </si>
  <si>
    <t>8:54.1</t>
  </si>
  <si>
    <t>9:27.2</t>
  </si>
  <si>
    <t>9:29.6</t>
  </si>
  <si>
    <t>9:36.4</t>
  </si>
  <si>
    <t>9:50.9</t>
  </si>
  <si>
    <t>10:31.8</t>
  </si>
  <si>
    <t>10:08.5</t>
  </si>
  <si>
    <t>10:53.0</t>
  </si>
  <si>
    <t>12:23.3</t>
  </si>
  <si>
    <t>8:10.2</t>
  </si>
  <si>
    <t>9:13.8</t>
  </si>
  <si>
    <t>9:20.2</t>
  </si>
  <si>
    <t>9:24.6</t>
  </si>
  <si>
    <t>10:11.9</t>
  </si>
  <si>
    <t>10:41.7</t>
  </si>
  <si>
    <t>8:50.7</t>
  </si>
  <si>
    <t>9:13.5</t>
  </si>
  <si>
    <t>CritPlace</t>
  </si>
  <si>
    <t xml:space="preserve">Start: Download XCO-Enduro SERIES Points.  </t>
  </si>
  <si>
    <t>R1_XCO &amp; R2_END are  converted from TEXT</t>
  </si>
  <si>
    <t>R3_Crit values are looked up from Crit_Times_24 tab (Range: Crit_Points2)</t>
  </si>
  <si>
    <t>No Result:</t>
  </si>
  <si>
    <t>Per Distance (~Category) POINTS Results</t>
  </si>
  <si>
    <t>Championship Distances</t>
  </si>
  <si>
    <t>0 points</t>
  </si>
  <si>
    <t>Crit Placings input from Sheets</t>
  </si>
  <si>
    <t>PG_Error</t>
  </si>
  <si>
    <t>to fastest Womens time</t>
  </si>
  <si>
    <r>
      <t xml:space="preserve">Men </t>
    </r>
    <r>
      <rPr>
        <i/>
        <sz val="10"/>
        <color theme="1" tint="0.499984740745262"/>
        <rFont val="Arial"/>
        <family val="2"/>
      </rPr>
      <t>were</t>
    </r>
    <r>
      <rPr>
        <sz val="10"/>
        <color theme="1" tint="0.499984740745262"/>
        <rFont val="Arial"/>
        <family val="2"/>
      </rPr>
      <t xml:space="preserve"> being compared</t>
    </r>
  </si>
  <si>
    <t>X-Crit = Cross-Grade Criterium placing by Female/Male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</si>
</sst>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hh:mm:ss"/>
    <numFmt numFmtId="165" formatCode="_-* #,##0.0_-;\-* #,##0.0_-;_-* &quot;-&quot;??_-;_-@_-"/>
    <numFmt numFmtId="166" formatCode="[hh]:mm:ss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u/>
      <sz val="10"/>
      <color theme="10"/>
      <name val="Arial"/>
    </font>
    <font>
      <b/>
      <sz val="12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i/>
      <sz val="10"/>
      <name val="Arial"/>
      <family val="2"/>
    </font>
    <font>
      <b/>
      <sz val="10"/>
      <color theme="1" tint="0.34998626667073579"/>
      <name val="Arial"/>
      <family val="2"/>
    </font>
    <font>
      <i/>
      <sz val="10"/>
      <color theme="1" tint="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8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0" fontId="1" fillId="0" borderId="1" xfId="0" applyFont="1" applyBorder="1"/>
    <xf numFmtId="49" fontId="1" fillId="0" borderId="1" xfId="0" applyNumberFormat="1" applyFont="1" applyBorder="1"/>
    <xf numFmtId="0" fontId="2" fillId="0" borderId="0" xfId="0" applyFont="1"/>
    <xf numFmtId="49" fontId="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top"/>
    </xf>
    <xf numFmtId="164" fontId="0" fillId="0" borderId="0" xfId="0" applyNumberFormat="1"/>
    <xf numFmtId="49" fontId="2" fillId="0" borderId="0" xfId="0" applyNumberFormat="1" applyFont="1"/>
    <xf numFmtId="0" fontId="6" fillId="0" borderId="0" xfId="2"/>
    <xf numFmtId="49" fontId="1" fillId="0" borderId="0" xfId="0" applyNumberFormat="1" applyFont="1"/>
    <xf numFmtId="0" fontId="1" fillId="0" borderId="0" xfId="0" applyFont="1"/>
    <xf numFmtId="0" fontId="2" fillId="0" borderId="0" xfId="3"/>
    <xf numFmtId="49" fontId="2" fillId="0" borderId="0" xfId="3" applyNumberFormat="1"/>
    <xf numFmtId="0" fontId="1" fillId="0" borderId="1" xfId="3" applyFont="1" applyBorder="1"/>
    <xf numFmtId="49" fontId="1" fillId="0" borderId="1" xfId="3" applyNumberFormat="1" applyFont="1" applyBorder="1"/>
    <xf numFmtId="165" fontId="0" fillId="0" borderId="0" xfId="1" applyNumberFormat="1" applyFont="1"/>
    <xf numFmtId="165" fontId="1" fillId="2" borderId="1" xfId="1" applyNumberFormat="1" applyFont="1" applyFill="1" applyBorder="1" applyAlignment="1">
      <alignment horizontal="right"/>
    </xf>
    <xf numFmtId="49" fontId="8" fillId="0" borderId="1" xfId="0" applyNumberFormat="1" applyFont="1" applyBorder="1"/>
    <xf numFmtId="49" fontId="9" fillId="0" borderId="0" xfId="0" applyNumberFormat="1" applyFont="1"/>
    <xf numFmtId="49" fontId="0" fillId="4" borderId="0" xfId="0" applyNumberFormat="1" applyFill="1" applyAlignment="1">
      <alignment vertical="center"/>
    </xf>
    <xf numFmtId="166" fontId="0" fillId="0" borderId="0" xfId="0" applyNumberFormat="1"/>
    <xf numFmtId="166" fontId="0" fillId="4" borderId="0" xfId="0" applyNumberFormat="1" applyFill="1"/>
    <xf numFmtId="0" fontId="1" fillId="4" borderId="0" xfId="0" applyFont="1" applyFill="1"/>
    <xf numFmtId="49" fontId="2" fillId="4" borderId="0" xfId="0" applyNumberFormat="1" applyFont="1" applyFill="1" applyAlignment="1">
      <alignment horizontal="left" vertical="center"/>
    </xf>
    <xf numFmtId="49" fontId="1" fillId="5" borderId="1" xfId="0" applyNumberFormat="1" applyFont="1" applyFill="1" applyBorder="1" applyAlignment="1">
      <alignment vertical="center"/>
    </xf>
    <xf numFmtId="43" fontId="1" fillId="5" borderId="0" xfId="0" applyNumberFormat="1" applyFont="1" applyFill="1"/>
    <xf numFmtId="49" fontId="1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43" fontId="1" fillId="0" borderId="0" xfId="1" quotePrefix="1" applyFont="1" applyFill="1"/>
    <xf numFmtId="166" fontId="9" fillId="0" borderId="0" xfId="0" applyNumberFormat="1" applyFont="1"/>
    <xf numFmtId="0" fontId="1" fillId="0" borderId="0" xfId="3" applyFont="1"/>
    <xf numFmtId="49" fontId="9" fillId="0" borderId="0" xfId="3" applyNumberFormat="1" applyFont="1"/>
    <xf numFmtId="49" fontId="8" fillId="0" borderId="1" xfId="3" applyNumberFormat="1" applyFont="1" applyBorder="1"/>
    <xf numFmtId="0" fontId="2" fillId="4" borderId="0" xfId="3" applyFill="1"/>
    <xf numFmtId="43" fontId="0" fillId="0" borderId="0" xfId="1" applyFont="1"/>
    <xf numFmtId="165" fontId="2" fillId="0" borderId="0" xfId="1" applyNumberFormat="1" applyFont="1"/>
    <xf numFmtId="0" fontId="1" fillId="3" borderId="1" xfId="1" applyNumberFormat="1" applyFont="1" applyFill="1" applyBorder="1" applyAlignment="1">
      <alignment horizontal="right"/>
    </xf>
    <xf numFmtId="0" fontId="0" fillId="0" borderId="0" xfId="1" applyNumberFormat="1" applyFont="1"/>
    <xf numFmtId="0" fontId="2" fillId="0" borderId="0" xfId="1" applyNumberFormat="1" applyFont="1"/>
    <xf numFmtId="49" fontId="0" fillId="6" borderId="0" xfId="0" applyNumberFormat="1" applyFill="1" applyAlignment="1">
      <alignment vertical="center"/>
    </xf>
    <xf numFmtId="49" fontId="0" fillId="6" borderId="2" xfId="0" applyNumberFormat="1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166" fontId="0" fillId="0" borderId="2" xfId="0" applyNumberFormat="1" applyBorder="1"/>
    <xf numFmtId="43" fontId="1" fillId="0" borderId="2" xfId="1" quotePrefix="1" applyFont="1" applyFill="1" applyBorder="1"/>
    <xf numFmtId="166" fontId="9" fillId="0" borderId="2" xfId="0" applyNumberFormat="1" applyFont="1" applyBorder="1"/>
    <xf numFmtId="0" fontId="0" fillId="0" borderId="2" xfId="0" applyBorder="1"/>
    <xf numFmtId="0" fontId="1" fillId="0" borderId="2" xfId="0" applyFont="1" applyBorder="1"/>
    <xf numFmtId="43" fontId="1" fillId="0" borderId="2" xfId="1" applyFont="1" applyBorder="1"/>
    <xf numFmtId="49" fontId="0" fillId="4" borderId="2" xfId="0" applyNumberFormat="1" applyFill="1" applyBorder="1" applyAlignment="1">
      <alignment vertical="center"/>
    </xf>
    <xf numFmtId="43" fontId="11" fillId="0" borderId="0" xfId="0" applyNumberFormat="1" applyFont="1"/>
    <xf numFmtId="49" fontId="11" fillId="0" borderId="1" xfId="0" applyNumberFormat="1" applyFont="1" applyBorder="1" applyAlignment="1">
      <alignment vertical="center"/>
    </xf>
    <xf numFmtId="164" fontId="1" fillId="0" borderId="0" xfId="0" quotePrefix="1" applyNumberFormat="1" applyFont="1"/>
    <xf numFmtId="0" fontId="10" fillId="7" borderId="0" xfId="0" applyFont="1" applyFill="1"/>
    <xf numFmtId="166" fontId="10" fillId="7" borderId="0" xfId="0" applyNumberFormat="1" applyFont="1" applyFill="1"/>
    <xf numFmtId="0" fontId="0" fillId="7" borderId="0" xfId="0" applyFill="1"/>
    <xf numFmtId="0" fontId="10" fillId="7" borderId="0" xfId="0" applyFont="1" applyFill="1" applyAlignment="1">
      <alignment horizontal="right"/>
    </xf>
    <xf numFmtId="166" fontId="0" fillId="7" borderId="0" xfId="0" applyNumberFormat="1" applyFill="1"/>
    <xf numFmtId="165" fontId="1" fillId="5" borderId="1" xfId="1" applyNumberFormat="1" applyFont="1" applyFill="1" applyBorder="1" applyAlignment="1">
      <alignment horizontal="right"/>
    </xf>
    <xf numFmtId="0" fontId="2" fillId="8" borderId="0" xfId="3" applyFill="1"/>
    <xf numFmtId="49" fontId="1" fillId="7" borderId="0" xfId="0" applyNumberFormat="1" applyFont="1" applyFill="1"/>
    <xf numFmtId="21" fontId="1" fillId="7" borderId="0" xfId="0" quotePrefix="1" applyNumberFormat="1" applyFont="1" applyFill="1" applyAlignment="1">
      <alignment horizontal="right"/>
    </xf>
    <xf numFmtId="49" fontId="1" fillId="7" borderId="0" xfId="3" applyNumberFormat="1" applyFont="1" applyFill="1"/>
    <xf numFmtId="21" fontId="1" fillId="7" borderId="0" xfId="3" applyNumberFormat="1" applyFont="1" applyFill="1"/>
    <xf numFmtId="43" fontId="1" fillId="6" borderId="2" xfId="0" applyNumberFormat="1" applyFont="1" applyFill="1" applyBorder="1"/>
    <xf numFmtId="166" fontId="9" fillId="7" borderId="0" xfId="0" applyNumberFormat="1" applyFont="1" applyFill="1"/>
    <xf numFmtId="43" fontId="1" fillId="6" borderId="0" xfId="0" applyNumberFormat="1" applyFont="1" applyFill="1"/>
    <xf numFmtId="0" fontId="9" fillId="0" borderId="0" xfId="0" applyFont="1"/>
    <xf numFmtId="43" fontId="13" fillId="0" borderId="0" xfId="1" applyFont="1"/>
    <xf numFmtId="43" fontId="14" fillId="0" borderId="0" xfId="1" applyFont="1"/>
    <xf numFmtId="0" fontId="2" fillId="2" borderId="0" xfId="3" applyFill="1"/>
    <xf numFmtId="49" fontId="2" fillId="2" borderId="0" xfId="3" applyNumberFormat="1" applyFill="1"/>
    <xf numFmtId="0" fontId="2" fillId="9" borderId="0" xfId="3" applyFill="1"/>
    <xf numFmtId="49" fontId="2" fillId="9" borderId="0" xfId="3" applyNumberFormat="1" applyFill="1"/>
    <xf numFmtId="49" fontId="2" fillId="8" borderId="0" xfId="3" applyNumberFormat="1" applyFill="1"/>
    <xf numFmtId="0" fontId="2" fillId="7" borderId="0" xfId="3" applyFill="1"/>
    <xf numFmtId="49" fontId="2" fillId="7" borderId="0" xfId="3" applyNumberForma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/>
  </cellXfs>
  <cellStyles count="4">
    <cellStyle name="Comma" xfId="1" builtinId="3"/>
    <cellStyle name="Hyperlink" xfId="2" builtinId="8"/>
    <cellStyle name="Normal" xfId="0" builtinId="0"/>
    <cellStyle name="Normal 2" xfId="3" xr:uid="{56AFA990-2948-496C-B6DC-1A1A15AF675B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ert.comeskey@nextpage.co.n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49B6-4572-409D-BA8C-19BBA70E9583}">
  <sheetPr>
    <tabColor theme="9" tint="0.59999389629810485"/>
    <pageSetUpPr fitToPage="1"/>
  </sheetPr>
  <dimension ref="A1:N34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" sqref="B5"/>
    </sheetView>
  </sheetViews>
  <sheetFormatPr defaultRowHeight="13.2" x14ac:dyDescent="0.25"/>
  <cols>
    <col min="1" max="1" width="23.33203125" customWidth="1"/>
    <col min="2" max="2" width="24.77734375" customWidth="1"/>
    <col min="3" max="3" width="9.6640625" customWidth="1"/>
    <col min="4" max="4" width="12.21875" customWidth="1"/>
    <col min="5" max="5" width="11.88671875" customWidth="1"/>
    <col min="6" max="6" width="12.109375" customWidth="1"/>
    <col min="7" max="7" width="12.77734375" customWidth="1"/>
    <col min="8" max="8" width="11.77734375" customWidth="1"/>
    <col min="9" max="9" width="12.5546875" customWidth="1"/>
    <col min="10" max="10" width="13.77734375" customWidth="1"/>
    <col min="11" max="11" width="14.109375" customWidth="1"/>
  </cols>
  <sheetData>
    <row r="1" spans="1:14" ht="15.6" x14ac:dyDescent="0.25">
      <c r="A1" s="10" t="s">
        <v>189</v>
      </c>
      <c r="B1" s="10"/>
      <c r="C1" s="1"/>
      <c r="D1" s="1"/>
      <c r="F1" s="1"/>
      <c r="G1" s="12" t="s">
        <v>185</v>
      </c>
      <c r="H1" s="13" t="s">
        <v>186</v>
      </c>
      <c r="I1" s="1"/>
      <c r="J1" s="1"/>
      <c r="K1" s="5" t="s">
        <v>187</v>
      </c>
    </row>
    <row r="2" spans="1:14" ht="15.6" x14ac:dyDescent="0.25">
      <c r="A2" s="10" t="s">
        <v>188</v>
      </c>
      <c r="B2" s="10"/>
      <c r="C2" s="1"/>
      <c r="D2" s="1"/>
      <c r="F2" s="1"/>
      <c r="G2" s="81"/>
      <c r="H2" s="82"/>
      <c r="I2" s="82"/>
      <c r="J2" s="82"/>
      <c r="K2" s="82"/>
      <c r="L2" s="83"/>
    </row>
    <row r="3" spans="1:14" x14ac:dyDescent="0.25">
      <c r="A3" s="14" t="s">
        <v>190</v>
      </c>
      <c r="B3" s="14"/>
      <c r="C3" s="2"/>
      <c r="D3" s="2"/>
      <c r="F3" s="1"/>
      <c r="H3" s="11"/>
      <c r="I3" s="11"/>
      <c r="J3" s="11"/>
      <c r="K3" s="1"/>
      <c r="L3" s="1"/>
      <c r="M3" s="1"/>
      <c r="N3" s="1"/>
    </row>
    <row r="4" spans="1:14" x14ac:dyDescent="0.25">
      <c r="A4" s="14"/>
      <c r="B4" s="14"/>
      <c r="C4" s="28" t="s">
        <v>203</v>
      </c>
      <c r="D4" s="26">
        <f>MIN(D9:D12)</f>
        <v>4.6266203703703705E-2</v>
      </c>
      <c r="F4" s="26">
        <f>MIN(F9:F12)</f>
        <v>6.1423611111111115E-3</v>
      </c>
      <c r="H4" s="56" t="s">
        <v>409</v>
      </c>
      <c r="I4" s="11"/>
      <c r="J4" s="11"/>
      <c r="K4" s="1"/>
      <c r="L4" s="1"/>
      <c r="M4" s="1"/>
      <c r="N4" s="1"/>
    </row>
    <row r="5" spans="1:14" x14ac:dyDescent="0.25">
      <c r="C5" s="5" t="s">
        <v>198</v>
      </c>
      <c r="D5" s="25">
        <f>MIN(D13:D33)</f>
        <v>3.977777777777778E-2</v>
      </c>
      <c r="F5" s="25">
        <f>MIN(F13:F33)</f>
        <v>5.5578703703703701E-3</v>
      </c>
      <c r="K5" s="71" t="s">
        <v>408</v>
      </c>
    </row>
    <row r="6" spans="1:14" x14ac:dyDescent="0.25">
      <c r="C6" s="57" t="s">
        <v>401</v>
      </c>
      <c r="D6" s="58">
        <v>8.3333333333333329E-2</v>
      </c>
      <c r="F6" s="58">
        <v>2.0833333333333332E-2</v>
      </c>
      <c r="H6" s="60" t="s">
        <v>206</v>
      </c>
      <c r="K6" s="71" t="s">
        <v>407</v>
      </c>
    </row>
    <row r="8" spans="1:14" x14ac:dyDescent="0.25">
      <c r="A8" s="6" t="s">
        <v>3</v>
      </c>
      <c r="B8" s="6" t="s">
        <v>69</v>
      </c>
      <c r="C8" s="6" t="s">
        <v>75</v>
      </c>
      <c r="D8" s="6" t="s">
        <v>197</v>
      </c>
      <c r="E8" s="6" t="s">
        <v>199</v>
      </c>
      <c r="F8" s="6" t="s">
        <v>196</v>
      </c>
      <c r="G8" s="6" t="s">
        <v>200</v>
      </c>
      <c r="H8" s="6" t="s">
        <v>201</v>
      </c>
      <c r="I8" s="6" t="s">
        <v>202</v>
      </c>
      <c r="J8" s="29" t="s">
        <v>204</v>
      </c>
      <c r="K8" s="55" t="s">
        <v>406</v>
      </c>
    </row>
    <row r="9" spans="1:14" x14ac:dyDescent="0.25">
      <c r="A9" s="8" t="s">
        <v>135</v>
      </c>
      <c r="B9" s="24" t="s">
        <v>137</v>
      </c>
      <c r="C9" s="8" t="s">
        <v>136</v>
      </c>
      <c r="D9" s="25">
        <f>IF(ISNA(VLOOKUP($A9, XCO_TIme_24, 3, FALSE)), 2/24, VALUE(VLOOKUP($A9, XCO_TIme_24, 3, FALSE)))</f>
        <v>4.6266203703703705E-2</v>
      </c>
      <c r="E9" s="33">
        <f>IF(ISERR(100 - ((D9-D$4)/D$4)*100),0,100 - ((D9-D$4)/D$4)*100)</f>
        <v>100</v>
      </c>
      <c r="F9" s="34">
        <f t="shared" ref="F9:F33" si="0">IF(ISNA(VLOOKUP($A9, END_Time_24, 3, FALSE)), 1/48, VALUE(VLOOKUP($A9, END_Time_24, 3, FALSE)))</f>
        <v>7.2442129629629627E-3</v>
      </c>
      <c r="G9" s="33">
        <f>IF(ISERR(100 - ((F9-F$4)/F$4)*100),0,100 - ((F9-F$4)/F$4)*100)</f>
        <v>82.061428302242334</v>
      </c>
      <c r="H9">
        <v>1</v>
      </c>
      <c r="I9" s="15">
        <f>VLOOKUP(H9,Crit_Points2,2,FALSE)</f>
        <v>50</v>
      </c>
      <c r="J9" s="30">
        <f>E9+G9+I9</f>
        <v>232.06142830224235</v>
      </c>
      <c r="K9" s="39"/>
    </row>
    <row r="10" spans="1:14" x14ac:dyDescent="0.25">
      <c r="A10" s="8" t="s">
        <v>233</v>
      </c>
      <c r="B10" s="24" t="s">
        <v>137</v>
      </c>
      <c r="C10" s="8" t="s">
        <v>194</v>
      </c>
      <c r="D10" s="25">
        <f>IF(ISNA(VLOOKUP($A10, XCO_TIme_24, 3, FALSE)), 2/24, VALUE(VLOOKUP($A10, XCO_TIme_24, 3, FALSE)))</f>
        <v>5.9960648148148152E-2</v>
      </c>
      <c r="E10" s="33">
        <f t="shared" ref="E10:E12" si="1">IF(ISERR(100 - ((D10-D$4)/D$4)*100),0,100 - ((D10-D$4)/D$4)*100)</f>
        <v>70.400760494321304</v>
      </c>
      <c r="F10" s="34">
        <f t="shared" si="0"/>
        <v>1.3802083333333333E-2</v>
      </c>
      <c r="G10" s="33">
        <f t="shared" ref="G10:G12" si="2">IF(ISERR(100 - ((F10-F$4)/F$4)*100),0,100 - ((F10-F$4)/F$4)*100)</f>
        <v>-24.703222159412078</v>
      </c>
      <c r="H10">
        <v>3</v>
      </c>
      <c r="I10" s="15">
        <f>VLOOKUP(H10,Crit_Points2,2,FALSE)</f>
        <v>45</v>
      </c>
      <c r="J10" s="30">
        <f t="shared" ref="J10:J33" si="3">E10+G10+I10</f>
        <v>90.697538334909225</v>
      </c>
      <c r="K10" s="39"/>
    </row>
    <row r="11" spans="1:14" x14ac:dyDescent="0.25">
      <c r="A11" s="8" t="s">
        <v>114</v>
      </c>
      <c r="B11" s="24" t="s">
        <v>68</v>
      </c>
      <c r="C11" s="8" t="s">
        <v>115</v>
      </c>
      <c r="D11" s="61">
        <f>IF(ISNA(VLOOKUP($A11, XCO_TIme_24, 3, FALSE)), 2/24, VALUE(VLOOKUP($A11, XCO_TIme_24, 3, FALSE)))</f>
        <v>8.3333333333333329E-2</v>
      </c>
      <c r="E11" s="33">
        <v>0</v>
      </c>
      <c r="F11" s="34">
        <f t="shared" si="0"/>
        <v>6.1423611111111115E-3</v>
      </c>
      <c r="G11" s="33">
        <f t="shared" si="2"/>
        <v>100</v>
      </c>
      <c r="H11" s="59">
        <v>0</v>
      </c>
      <c r="I11" s="15">
        <f>VLOOKUP(H11,Crit_Points2,2,FALSE)</f>
        <v>0</v>
      </c>
      <c r="J11" s="30">
        <f t="shared" si="3"/>
        <v>100</v>
      </c>
      <c r="K11" s="39"/>
    </row>
    <row r="12" spans="1:14" ht="13.8" thickBot="1" x14ac:dyDescent="0.3">
      <c r="A12" s="45" t="s">
        <v>65</v>
      </c>
      <c r="B12" s="53" t="s">
        <v>68</v>
      </c>
      <c r="C12" s="46" t="s">
        <v>195</v>
      </c>
      <c r="D12" s="47">
        <f>IF(ISNA(VLOOKUP($A12, XCO_TIme_24, 3, FALSE)), 2/24, VALUE(VLOOKUP($A12, XCO_TIme_24, 3, FALSE)))</f>
        <v>4.863194444444445E-2</v>
      </c>
      <c r="E12" s="48">
        <f t="shared" si="1"/>
        <v>94.886676339620749</v>
      </c>
      <c r="F12" s="49">
        <f>IF(ISNA(VLOOKUP($A12, END_Time_24, 3, FALSE)), 1/48, VALUE(VLOOKUP($A12, END_Time_24, 3, FALSE)))</f>
        <v>6.4062499999999996E-3</v>
      </c>
      <c r="G12" s="48">
        <f t="shared" si="2"/>
        <v>95.703787450537035</v>
      </c>
      <c r="H12" s="50">
        <v>2</v>
      </c>
      <c r="I12" s="51">
        <f>VLOOKUP(H12,Crit_Points2,2,FALSE)</f>
        <v>47</v>
      </c>
      <c r="J12" s="68">
        <f t="shared" si="3"/>
        <v>237.5904637901578</v>
      </c>
      <c r="K12" s="52"/>
    </row>
    <row r="13" spans="1:14" ht="13.8" thickTop="1" x14ac:dyDescent="0.25">
      <c r="A13" s="8" t="s">
        <v>50</v>
      </c>
      <c r="B13" s="8" t="s">
        <v>48</v>
      </c>
      <c r="C13" s="8" t="s">
        <v>81</v>
      </c>
      <c r="D13" s="25">
        <f t="shared" ref="D13:D29" si="4">IF(ISNA(VLOOKUP($A13, XCO_TIme_24, 3, FALSE)), 2/24, VALUE(VLOOKUP($A13, XCO_TIme_24, 3, FALSE)))</f>
        <v>6.0362268518518523E-2</v>
      </c>
      <c r="E13" s="33">
        <f t="shared" ref="E13:E33" si="5">IF(ISERR(100 - ((D13-D$5)/D$5)*100),0,100 - ((D13-D$5)/D$5)*100)</f>
        <v>48.251280260707631</v>
      </c>
      <c r="F13" s="34">
        <f t="shared" si="0"/>
        <v>9.2939814814814812E-3</v>
      </c>
      <c r="G13" s="33">
        <f>IF(ISERR(100 - ((F13-F$5)/F$5)*100),0,100 - ((F13-F$5)/F$5)*100)</f>
        <v>32.778009162848804</v>
      </c>
      <c r="H13" s="59">
        <v>0</v>
      </c>
      <c r="I13" s="15">
        <f t="shared" ref="I13:I33" si="6">VLOOKUP(H13,Crit_Points2,2,FALSE)</f>
        <v>0</v>
      </c>
      <c r="J13" s="30">
        <f t="shared" si="3"/>
        <v>81.029289423556435</v>
      </c>
      <c r="K13" s="72">
        <v>96.941689154621344</v>
      </c>
    </row>
    <row r="14" spans="1:14" x14ac:dyDescent="0.25">
      <c r="A14" s="8" t="s">
        <v>86</v>
      </c>
      <c r="B14" s="8" t="s">
        <v>48</v>
      </c>
      <c r="C14" s="8" t="s">
        <v>87</v>
      </c>
      <c r="D14" s="25">
        <f t="shared" si="4"/>
        <v>4.2182870370370371E-2</v>
      </c>
      <c r="E14" s="33">
        <f t="shared" si="5"/>
        <v>93.953677839851025</v>
      </c>
      <c r="F14" s="34">
        <f t="shared" si="0"/>
        <v>6.4826388888888893E-3</v>
      </c>
      <c r="G14" s="33">
        <f t="shared" ref="G14:G33" si="7">IF(ISERR(100 - ((F14-F$5)/F$5)*100),0,100 - ((F14-F$5)/F$5)*100)</f>
        <v>83.361099541857556</v>
      </c>
      <c r="H14">
        <v>6</v>
      </c>
      <c r="I14" s="15">
        <f t="shared" si="6"/>
        <v>39</v>
      </c>
      <c r="J14" s="30">
        <f t="shared" si="3"/>
        <v>216.31477738170858</v>
      </c>
      <c r="K14" s="72">
        <v>227.41382481554351</v>
      </c>
    </row>
    <row r="15" spans="1:14" x14ac:dyDescent="0.25">
      <c r="A15" s="8" t="s">
        <v>105</v>
      </c>
      <c r="B15" s="8" t="s">
        <v>48</v>
      </c>
      <c r="C15" s="8" t="s">
        <v>106</v>
      </c>
      <c r="D15" s="25">
        <f t="shared" si="4"/>
        <v>4.2187500000000003E-2</v>
      </c>
      <c r="E15" s="33">
        <f t="shared" si="5"/>
        <v>93.942039106145245</v>
      </c>
      <c r="F15" s="34">
        <f t="shared" si="0"/>
        <v>6.3958333333333332E-3</v>
      </c>
      <c r="G15" s="33">
        <f t="shared" si="7"/>
        <v>84.922948771345261</v>
      </c>
      <c r="H15">
        <v>4</v>
      </c>
      <c r="I15" s="15">
        <f t="shared" si="6"/>
        <v>43</v>
      </c>
      <c r="J15" s="30">
        <f t="shared" si="3"/>
        <v>221.86498787749051</v>
      </c>
      <c r="K15" s="72">
        <v>232.81541389416108</v>
      </c>
    </row>
    <row r="16" spans="1:14" x14ac:dyDescent="0.25">
      <c r="A16" s="8" t="s">
        <v>49</v>
      </c>
      <c r="B16" s="8" t="s">
        <v>48</v>
      </c>
      <c r="C16" s="8" t="s">
        <v>180</v>
      </c>
      <c r="D16" s="25">
        <f t="shared" si="4"/>
        <v>4.0892361111111108E-2</v>
      </c>
      <c r="E16" s="33">
        <f t="shared" si="5"/>
        <v>97.197974860335208</v>
      </c>
      <c r="F16" s="34">
        <f t="shared" si="0"/>
        <v>6.0682870370370361E-3</v>
      </c>
      <c r="G16" s="33">
        <f t="shared" si="7"/>
        <v>90.816326530612258</v>
      </c>
      <c r="H16">
        <v>5</v>
      </c>
      <c r="I16" s="15">
        <f t="shared" si="6"/>
        <v>41</v>
      </c>
      <c r="J16" s="30">
        <f t="shared" si="3"/>
        <v>229.01430139094748</v>
      </c>
      <c r="K16" s="72">
        <v>239.4039292601845</v>
      </c>
    </row>
    <row r="17" spans="1:11" x14ac:dyDescent="0.25">
      <c r="A17" s="8" t="s">
        <v>93</v>
      </c>
      <c r="B17" s="8" t="s">
        <v>51</v>
      </c>
      <c r="C17" s="8" t="s">
        <v>94</v>
      </c>
      <c r="D17" s="25">
        <f t="shared" si="4"/>
        <v>4.5893518518518514E-2</v>
      </c>
      <c r="E17" s="33">
        <f t="shared" si="5"/>
        <v>84.625232774674132</v>
      </c>
      <c r="F17" s="69">
        <f t="shared" si="0"/>
        <v>2.0833333333333332E-2</v>
      </c>
      <c r="G17" s="33">
        <v>0</v>
      </c>
      <c r="H17" s="59">
        <v>0</v>
      </c>
      <c r="I17" s="15">
        <f t="shared" si="6"/>
        <v>0</v>
      </c>
      <c r="J17" s="30">
        <f t="shared" si="3"/>
        <v>84.625232774674132</v>
      </c>
      <c r="K17" s="72">
        <v>-1072.0734670557385</v>
      </c>
    </row>
    <row r="18" spans="1:11" x14ac:dyDescent="0.25">
      <c r="A18" s="8" t="s">
        <v>158</v>
      </c>
      <c r="B18" s="8" t="s">
        <v>51</v>
      </c>
      <c r="C18" s="8" t="s">
        <v>159</v>
      </c>
      <c r="D18" s="25">
        <f t="shared" si="4"/>
        <v>4.3877314814814813E-2</v>
      </c>
      <c r="E18" s="33">
        <f t="shared" si="5"/>
        <v>89.693901303538183</v>
      </c>
      <c r="F18" s="34">
        <f t="shared" si="0"/>
        <v>6.0868055555555554E-3</v>
      </c>
      <c r="G18" s="33">
        <f t="shared" si="7"/>
        <v>90.483132028321535</v>
      </c>
      <c r="H18">
        <v>7</v>
      </c>
      <c r="I18" s="15">
        <f t="shared" si="6"/>
        <v>37</v>
      </c>
      <c r="J18" s="30">
        <f t="shared" si="3"/>
        <v>217.17703333185972</v>
      </c>
      <c r="K18" s="72">
        <v>227.59836710342512</v>
      </c>
    </row>
    <row r="19" spans="1:11" x14ac:dyDescent="0.25">
      <c r="A19" s="8" t="s">
        <v>161</v>
      </c>
      <c r="B19" s="8" t="s">
        <v>51</v>
      </c>
      <c r="C19" s="8" t="s">
        <v>162</v>
      </c>
      <c r="D19" s="61">
        <f t="shared" si="4"/>
        <v>8.3333333333333329E-2</v>
      </c>
      <c r="E19" s="33">
        <v>0</v>
      </c>
      <c r="F19" s="34">
        <f t="shared" si="0"/>
        <v>7.9988425925925921E-3</v>
      </c>
      <c r="G19" s="33">
        <f t="shared" si="7"/>
        <v>56.080799666805497</v>
      </c>
      <c r="H19" s="59">
        <v>0</v>
      </c>
      <c r="I19" s="15">
        <f t="shared" si="6"/>
        <v>0</v>
      </c>
      <c r="J19" s="30">
        <f t="shared" si="3"/>
        <v>56.080799666805497</v>
      </c>
      <c r="K19" s="72">
        <v>60.278561149867443</v>
      </c>
    </row>
    <row r="20" spans="1:11" x14ac:dyDescent="0.25">
      <c r="A20" s="8" t="s">
        <v>53</v>
      </c>
      <c r="B20" s="8" t="s">
        <v>52</v>
      </c>
      <c r="C20" s="8" t="s">
        <v>95</v>
      </c>
      <c r="D20" s="25">
        <f t="shared" si="4"/>
        <v>6.0050925925925924E-2</v>
      </c>
      <c r="E20" s="33">
        <f t="shared" si="5"/>
        <v>49.033985102420871</v>
      </c>
      <c r="F20" s="34">
        <f t="shared" si="0"/>
        <v>7.7071759259259255E-3</v>
      </c>
      <c r="G20" s="33">
        <f t="shared" si="7"/>
        <v>61.328613077884221</v>
      </c>
      <c r="H20" s="59">
        <v>0</v>
      </c>
      <c r="I20" s="15">
        <f t="shared" si="6"/>
        <v>0</v>
      </c>
      <c r="J20" s="30">
        <f t="shared" si="3"/>
        <v>110.3625981803051</v>
      </c>
      <c r="K20" s="72">
        <v>123.55819840560537</v>
      </c>
    </row>
    <row r="21" spans="1:11" x14ac:dyDescent="0.25">
      <c r="A21" s="8" t="s">
        <v>55</v>
      </c>
      <c r="B21" s="8" t="s">
        <v>52</v>
      </c>
      <c r="C21" s="8" t="s">
        <v>104</v>
      </c>
      <c r="D21" s="25">
        <f t="shared" si="4"/>
        <v>4.6281249999999996E-2</v>
      </c>
      <c r="E21" s="33">
        <f t="shared" si="5"/>
        <v>83.650488826815661</v>
      </c>
      <c r="F21" s="69">
        <f t="shared" si="0"/>
        <v>2.0833333333333332E-2</v>
      </c>
      <c r="G21" s="33">
        <v>0</v>
      </c>
      <c r="H21">
        <v>100</v>
      </c>
      <c r="I21" s="15">
        <f t="shared" si="6"/>
        <v>1</v>
      </c>
      <c r="J21" s="30">
        <f t="shared" si="3"/>
        <v>84.650488826815661</v>
      </c>
      <c r="K21" s="72">
        <v>-1072.0482110035969</v>
      </c>
    </row>
    <row r="22" spans="1:11" x14ac:dyDescent="0.25">
      <c r="A22" s="8" t="s">
        <v>54</v>
      </c>
      <c r="B22" s="8" t="s">
        <v>52</v>
      </c>
      <c r="C22" s="8" t="s">
        <v>140</v>
      </c>
      <c r="D22" s="25">
        <f t="shared" si="4"/>
        <v>5.9747685185185181E-2</v>
      </c>
      <c r="E22" s="33">
        <f t="shared" si="5"/>
        <v>49.796322160148996</v>
      </c>
      <c r="F22" s="34">
        <f t="shared" si="0"/>
        <v>1.0438657407407407E-2</v>
      </c>
      <c r="G22" s="33">
        <f t="shared" si="7"/>
        <v>12.182423990004168</v>
      </c>
      <c r="H22" s="59">
        <v>0</v>
      </c>
      <c r="I22" s="15">
        <f t="shared" si="6"/>
        <v>0</v>
      </c>
      <c r="J22" s="30">
        <f t="shared" si="3"/>
        <v>61.978746150153164</v>
      </c>
      <c r="K22" s="72">
        <v>79.85096696889218</v>
      </c>
    </row>
    <row r="23" spans="1:11" x14ac:dyDescent="0.25">
      <c r="A23" s="8" t="s">
        <v>14</v>
      </c>
      <c r="B23" s="8" t="s">
        <v>1</v>
      </c>
      <c r="C23" s="8" t="s">
        <v>13</v>
      </c>
      <c r="D23" s="61">
        <f t="shared" si="4"/>
        <v>8.3333333333333329E-2</v>
      </c>
      <c r="E23" s="33">
        <v>0</v>
      </c>
      <c r="F23" s="69">
        <f t="shared" si="0"/>
        <v>2.0833333333333332E-2</v>
      </c>
      <c r="G23" s="33">
        <v>0</v>
      </c>
      <c r="H23" s="59">
        <v>0</v>
      </c>
      <c r="I23" s="15">
        <f t="shared" si="6"/>
        <v>0</v>
      </c>
      <c r="J23" s="30">
        <f t="shared" si="3"/>
        <v>0</v>
      </c>
      <c r="K23" s="72">
        <v>-1166.1959065343231</v>
      </c>
    </row>
    <row r="24" spans="1:11" x14ac:dyDescent="0.25">
      <c r="A24" s="44" t="s">
        <v>88</v>
      </c>
      <c r="B24" s="8" t="s">
        <v>1</v>
      </c>
      <c r="C24" s="8" t="s">
        <v>89</v>
      </c>
      <c r="D24" s="25">
        <f t="shared" si="4"/>
        <v>3.9815972222222218E-2</v>
      </c>
      <c r="E24" s="33">
        <f t="shared" si="5"/>
        <v>99.903980446927392</v>
      </c>
      <c r="F24" s="34">
        <f t="shared" si="0"/>
        <v>5.5578703703703701E-3</v>
      </c>
      <c r="G24" s="33">
        <f t="shared" si="7"/>
        <v>100</v>
      </c>
      <c r="H24">
        <v>1</v>
      </c>
      <c r="I24" s="15">
        <f t="shared" si="6"/>
        <v>50</v>
      </c>
      <c r="J24" s="70">
        <f t="shared" si="3"/>
        <v>249.90398044692739</v>
      </c>
      <c r="K24" s="73">
        <v>259.41971438323793</v>
      </c>
    </row>
    <row r="25" spans="1:11" x14ac:dyDescent="0.25">
      <c r="A25" s="8" t="s">
        <v>230</v>
      </c>
      <c r="B25" s="8" t="s">
        <v>1</v>
      </c>
      <c r="C25" s="8" t="s">
        <v>229</v>
      </c>
      <c r="D25" s="25">
        <f t="shared" si="4"/>
        <v>4.5193287037037032E-2</v>
      </c>
      <c r="E25" s="33">
        <f t="shared" si="5"/>
        <v>86.385591247672266</v>
      </c>
      <c r="F25" s="34">
        <f t="shared" si="0"/>
        <v>6.3796296296296301E-3</v>
      </c>
      <c r="G25" s="33">
        <f t="shared" si="7"/>
        <v>85.214493960849637</v>
      </c>
      <c r="H25" s="59">
        <v>0</v>
      </c>
      <c r="I25" s="15">
        <f t="shared" si="6"/>
        <v>0</v>
      </c>
      <c r="J25" s="30">
        <f t="shared" si="3"/>
        <v>171.6000852085219</v>
      </c>
      <c r="K25" s="72">
        <v>182.52276856065512</v>
      </c>
    </row>
    <row r="26" spans="1:11" x14ac:dyDescent="0.25">
      <c r="A26" s="8" t="s">
        <v>10</v>
      </c>
      <c r="B26" s="8" t="s">
        <v>1</v>
      </c>
      <c r="C26" s="8" t="s">
        <v>9</v>
      </c>
      <c r="D26" s="61">
        <f t="shared" si="4"/>
        <v>8.3333333333333329E-2</v>
      </c>
      <c r="E26" s="33">
        <v>0</v>
      </c>
      <c r="F26" s="69">
        <f t="shared" si="0"/>
        <v>2.0833333333333332E-2</v>
      </c>
      <c r="G26" s="33">
        <v>0</v>
      </c>
      <c r="H26" s="59">
        <v>0</v>
      </c>
      <c r="I26" s="15">
        <f t="shared" si="6"/>
        <v>0</v>
      </c>
      <c r="J26" s="30">
        <f t="shared" si="3"/>
        <v>0</v>
      </c>
      <c r="K26" s="72">
        <v>-1166.1959065343231</v>
      </c>
    </row>
    <row r="27" spans="1:11" x14ac:dyDescent="0.25">
      <c r="A27" s="8" t="s">
        <v>43</v>
      </c>
      <c r="B27" s="8" t="s">
        <v>1</v>
      </c>
      <c r="C27" s="8" t="s">
        <v>179</v>
      </c>
      <c r="D27" s="25">
        <f t="shared" si="4"/>
        <v>4.4390046296296296E-2</v>
      </c>
      <c r="E27" s="33">
        <f t="shared" si="5"/>
        <v>88.404911545623847</v>
      </c>
      <c r="F27" s="34">
        <f t="shared" si="0"/>
        <v>6.2939814814814811E-3</v>
      </c>
      <c r="G27" s="33">
        <f t="shared" si="7"/>
        <v>86.755518533944198</v>
      </c>
      <c r="H27">
        <v>2</v>
      </c>
      <c r="I27" s="15">
        <f t="shared" si="6"/>
        <v>47</v>
      </c>
      <c r="J27" s="30">
        <f t="shared" si="3"/>
        <v>222.16043007956804</v>
      </c>
      <c r="K27" s="72">
        <v>232.9364736334324</v>
      </c>
    </row>
    <row r="28" spans="1:11" x14ac:dyDescent="0.25">
      <c r="A28" s="8" t="s">
        <v>41</v>
      </c>
      <c r="B28" s="8" t="s">
        <v>42</v>
      </c>
      <c r="C28" s="8" t="s">
        <v>126</v>
      </c>
      <c r="D28" s="61">
        <f t="shared" si="4"/>
        <v>8.3333333333333329E-2</v>
      </c>
      <c r="E28" s="33">
        <v>0</v>
      </c>
      <c r="F28" s="34">
        <f t="shared" si="0"/>
        <v>7.4270833333333341E-3</v>
      </c>
      <c r="G28" s="33">
        <f t="shared" si="7"/>
        <v>66.368179925031228</v>
      </c>
      <c r="H28" s="59">
        <v>0</v>
      </c>
      <c r="I28" s="15">
        <f t="shared" si="6"/>
        <v>0</v>
      </c>
      <c r="J28" s="30">
        <f t="shared" si="3"/>
        <v>66.368179925031228</v>
      </c>
      <c r="K28" s="72">
        <v>69.587021673703873</v>
      </c>
    </row>
    <row r="29" spans="1:11" x14ac:dyDescent="0.25">
      <c r="A29" s="8" t="s">
        <v>46</v>
      </c>
      <c r="B29" s="8" t="s">
        <v>42</v>
      </c>
      <c r="C29" s="8" t="s">
        <v>127</v>
      </c>
      <c r="D29" s="25">
        <f t="shared" si="4"/>
        <v>4.5604166666666668E-2</v>
      </c>
      <c r="E29" s="33">
        <f t="shared" si="5"/>
        <v>85.352653631284923</v>
      </c>
      <c r="F29" s="34">
        <f t="shared" si="0"/>
        <v>6.4837962962962965E-3</v>
      </c>
      <c r="G29" s="33">
        <f t="shared" si="7"/>
        <v>83.340274885464382</v>
      </c>
      <c r="H29">
        <v>9</v>
      </c>
      <c r="I29" s="15">
        <f t="shared" si="6"/>
        <v>34</v>
      </c>
      <c r="J29" s="30">
        <f t="shared" si="3"/>
        <v>202.6929285167493</v>
      </c>
      <c r="K29" s="72">
        <v>213.79395756947974</v>
      </c>
    </row>
    <row r="30" spans="1:11" x14ac:dyDescent="0.25">
      <c r="A30" s="8" t="s">
        <v>128</v>
      </c>
      <c r="B30" s="8" t="s">
        <v>42</v>
      </c>
      <c r="C30" s="8" t="s">
        <v>129</v>
      </c>
      <c r="D30" s="61">
        <f t="shared" ref="D30:D33" si="8">IF(ISNA(VLOOKUP($A30, XCO_TIme_24, 3, FALSE)), 2/24, VALUE(VLOOKUP($A30, XCO_TIme_24, 3, FALSE)))</f>
        <v>8.3333333333333329E-2</v>
      </c>
      <c r="E30" s="33">
        <v>0</v>
      </c>
      <c r="F30" s="34">
        <f t="shared" si="0"/>
        <v>6.409722222222222E-3</v>
      </c>
      <c r="G30" s="33">
        <f t="shared" si="7"/>
        <v>84.673052894627233</v>
      </c>
      <c r="H30" s="59">
        <v>0</v>
      </c>
      <c r="I30" s="15">
        <f t="shared" si="6"/>
        <v>0</v>
      </c>
      <c r="J30" s="30">
        <f t="shared" si="3"/>
        <v>84.673052894627233</v>
      </c>
      <c r="K30" s="72">
        <v>86.150051634133504</v>
      </c>
    </row>
    <row r="31" spans="1:11" x14ac:dyDescent="0.25">
      <c r="A31" s="8" t="s">
        <v>34</v>
      </c>
      <c r="B31" s="8" t="s">
        <v>42</v>
      </c>
      <c r="C31" s="8" t="s">
        <v>138</v>
      </c>
      <c r="D31" s="25">
        <f t="shared" si="8"/>
        <v>3.977777777777778E-2</v>
      </c>
      <c r="E31" s="33">
        <f t="shared" si="5"/>
        <v>100</v>
      </c>
      <c r="F31" s="34">
        <f t="shared" si="0"/>
        <v>5.673611111111111E-3</v>
      </c>
      <c r="G31" s="33">
        <f t="shared" si="7"/>
        <v>97.917534360683049</v>
      </c>
      <c r="H31">
        <v>3</v>
      </c>
      <c r="I31" s="15">
        <f t="shared" si="6"/>
        <v>45</v>
      </c>
      <c r="J31" s="30">
        <f t="shared" si="3"/>
        <v>242.91753436068305</v>
      </c>
      <c r="K31" s="73">
        <v>252.63143018654608</v>
      </c>
    </row>
    <row r="32" spans="1:11" x14ac:dyDescent="0.25">
      <c r="A32" s="8" t="s">
        <v>45</v>
      </c>
      <c r="B32" s="8" t="s">
        <v>42</v>
      </c>
      <c r="C32" s="8" t="s">
        <v>139</v>
      </c>
      <c r="D32" s="25">
        <f t="shared" si="8"/>
        <v>4.7973379629629623E-2</v>
      </c>
      <c r="E32" s="33">
        <f t="shared" si="5"/>
        <v>79.396531657355709</v>
      </c>
      <c r="F32" s="34">
        <f t="shared" si="0"/>
        <v>6.5347222222222221E-3</v>
      </c>
      <c r="G32" s="33">
        <f t="shared" si="7"/>
        <v>82.423990004164921</v>
      </c>
      <c r="H32" s="59">
        <v>0</v>
      </c>
      <c r="I32" s="15">
        <f t="shared" si="6"/>
        <v>0</v>
      </c>
      <c r="J32" s="30">
        <f t="shared" si="3"/>
        <v>161.82052166152062</v>
      </c>
      <c r="K32" s="72">
        <v>173.00874194565421</v>
      </c>
    </row>
    <row r="33" spans="1:11" x14ac:dyDescent="0.25">
      <c r="A33" s="8" t="s">
        <v>36</v>
      </c>
      <c r="B33" s="8" t="s">
        <v>42</v>
      </c>
      <c r="C33" s="8" t="s">
        <v>160</v>
      </c>
      <c r="D33" s="25">
        <f t="shared" si="8"/>
        <v>5.1211805555555552E-2</v>
      </c>
      <c r="E33" s="33">
        <f t="shared" si="5"/>
        <v>71.255237430167611</v>
      </c>
      <c r="F33" s="34">
        <f t="shared" si="0"/>
        <v>7.0821759259259258E-3</v>
      </c>
      <c r="G33" s="33">
        <f t="shared" si="7"/>
        <v>72.573927530195746</v>
      </c>
      <c r="H33">
        <v>8</v>
      </c>
      <c r="I33" s="15">
        <f t="shared" si="6"/>
        <v>35</v>
      </c>
      <c r="J33" s="30">
        <f t="shared" si="3"/>
        <v>178.82916496036336</v>
      </c>
      <c r="K33" s="72">
        <v>190.95469098208019</v>
      </c>
    </row>
    <row r="34" spans="1:11" x14ac:dyDescent="0.25">
      <c r="K34" s="54"/>
    </row>
  </sheetData>
  <autoFilter ref="A8:K33" xr:uid="{586149B6-4572-409D-BA8C-19BBA70E9583}"/>
  <hyperlinks>
    <hyperlink ref="H1" r:id="rId1" xr:uid="{5034D987-B3C2-4430-9307-477EEA94D26F}"/>
  </hyperlinks>
  <pageMargins left="0.25" right="0.25" top="0.75" bottom="0.75" header="0.3" footer="0.3"/>
  <pageSetup paperSize="9" scale="86" fitToHeight="0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3CAF-CD82-4E31-9DFC-590BF08D5198}">
  <sheetPr>
    <tabColor theme="7" tint="0.59999389629810485"/>
    <outlinePr summaryBelow="0" summaryRight="0"/>
    <pageSetUpPr autoPageBreaks="0" fitToPage="1"/>
  </sheetPr>
  <dimension ref="A1:H65"/>
  <sheetViews>
    <sheetView tabSelected="1" zoomScale="115" zoomScaleNormal="115" workbookViewId="0">
      <pane xSplit="2" ySplit="7" topLeftCell="C8" activePane="bottomRight" state="frozen"/>
      <selection pane="topRight" activeCell="D1" sqref="D1"/>
      <selection pane="bottomLeft" activeCell="A3" sqref="A3"/>
      <selection pane="bottomRight" activeCell="E59" sqref="E59"/>
    </sheetView>
  </sheetViews>
  <sheetFormatPr defaultRowHeight="13.2" x14ac:dyDescent="0.25"/>
  <cols>
    <col min="1" max="1" width="23.88671875" style="16" customWidth="1"/>
    <col min="2" max="2" width="19.109375" style="17" customWidth="1"/>
    <col min="3" max="3" width="12.109375" style="17" customWidth="1"/>
    <col min="4" max="4" width="11.77734375" style="17" customWidth="1"/>
    <col min="5" max="6" width="8.88671875" style="40"/>
    <col min="7" max="7" width="8.88671875" style="43"/>
    <col min="8" max="8" width="8.88671875" style="40"/>
    <col min="9" max="16384" width="8.88671875" style="16"/>
  </cols>
  <sheetData>
    <row r="1" spans="1:8" x14ac:dyDescent="0.25">
      <c r="A1" s="35" t="s">
        <v>402</v>
      </c>
    </row>
    <row r="2" spans="1:8" x14ac:dyDescent="0.25">
      <c r="A2" s="16" t="s">
        <v>398</v>
      </c>
    </row>
    <row r="3" spans="1:8" x14ac:dyDescent="0.25">
      <c r="A3" s="74" t="s">
        <v>399</v>
      </c>
      <c r="B3" s="75"/>
    </row>
    <row r="4" spans="1:8" x14ac:dyDescent="0.25">
      <c r="A4" s="76" t="s">
        <v>400</v>
      </c>
      <c r="B4" s="77"/>
    </row>
    <row r="5" spans="1:8" x14ac:dyDescent="0.25">
      <c r="A5" s="63" t="s">
        <v>403</v>
      </c>
      <c r="B5" s="78"/>
    </row>
    <row r="7" spans="1:8" x14ac:dyDescent="0.25">
      <c r="A7" s="18" t="s">
        <v>69</v>
      </c>
      <c r="B7" s="19" t="s">
        <v>3</v>
      </c>
      <c r="C7" s="37" t="s">
        <v>6</v>
      </c>
      <c r="D7" s="37" t="s">
        <v>7</v>
      </c>
      <c r="E7" s="21" t="s">
        <v>71</v>
      </c>
      <c r="F7" s="21" t="s">
        <v>72</v>
      </c>
      <c r="G7" s="41" t="s">
        <v>73</v>
      </c>
      <c r="H7" s="62" t="s">
        <v>74</v>
      </c>
    </row>
    <row r="8" spans="1:8" x14ac:dyDescent="0.25">
      <c r="A8" s="16" t="str">
        <f>VLOOKUP(B8, Name_Dist_24, 2, FALSE)</f>
        <v>eBike</v>
      </c>
      <c r="B8" s="17" t="s">
        <v>124</v>
      </c>
      <c r="C8" s="36" t="s">
        <v>12</v>
      </c>
      <c r="D8" s="36" t="s">
        <v>341</v>
      </c>
      <c r="E8" s="40">
        <f>IF(ISNUMBER(VALUE(C8)), VALUE(C8), 0)</f>
        <v>100</v>
      </c>
      <c r="F8" s="40">
        <f>IF(ISNUMBER(VALUE(D8)), VALUE(D8), 0)</f>
        <v>96.92</v>
      </c>
      <c r="G8" s="42">
        <f>IF(ISNA(VLOOKUP(B8, Crit_Points2_24, 3, FALSE)), 0, VALUE(VLOOKUP(B8, Crit_Points2_24, 3, FALSE)))</f>
        <v>50</v>
      </c>
      <c r="H8" s="20">
        <f>SUM(E8:G8)</f>
        <v>246.92000000000002</v>
      </c>
    </row>
    <row r="9" spans="1:8" x14ac:dyDescent="0.25">
      <c r="A9" s="16" t="str">
        <f>VLOOKUP(B9, Name_Dist_24, 2, FALSE)</f>
        <v>eBike</v>
      </c>
      <c r="B9" s="17" t="s">
        <v>90</v>
      </c>
      <c r="C9" s="36" t="s">
        <v>291</v>
      </c>
      <c r="D9" s="36" t="s">
        <v>12</v>
      </c>
      <c r="E9" s="40">
        <f>IF(ISNUMBER(VALUE(C9)), VALUE(C9), 0)</f>
        <v>96.94</v>
      </c>
      <c r="F9" s="40">
        <f>IF(ISNUMBER(VALUE(D9)), VALUE(D9), 0)</f>
        <v>100</v>
      </c>
      <c r="G9" s="42">
        <f>IF(ISNA(VLOOKUP(B9, Crit_Points2_24, 3, FALSE)), 0, VALUE(VLOOKUP(B9, Crit_Points2_24, 3, FALSE)))</f>
        <v>47</v>
      </c>
      <c r="H9" s="20">
        <f>SUM(E9:G9)</f>
        <v>243.94</v>
      </c>
    </row>
    <row r="10" spans="1:8" x14ac:dyDescent="0.25">
      <c r="A10" s="16" t="str">
        <f>VLOOKUP(B10, Name_Dist_24, 2, FALSE)</f>
        <v>eBike</v>
      </c>
      <c r="B10" s="17" t="s">
        <v>84</v>
      </c>
      <c r="C10" s="36" t="s">
        <v>341</v>
      </c>
      <c r="D10" s="36" t="s">
        <v>340</v>
      </c>
      <c r="E10" s="40">
        <f>IF(ISNUMBER(VALUE(C10)), VALUE(C10), 0)</f>
        <v>96.92</v>
      </c>
      <c r="F10" s="40">
        <f>IF(ISNUMBER(VALUE(D10)), VALUE(D10), 0)</f>
        <v>99.51</v>
      </c>
      <c r="G10" s="42">
        <f>IF(ISNA(VLOOKUP(B10, Crit_Points2_24, 3, FALSE)), 0, VALUE(VLOOKUP(B10, Crit_Points2_24, 3, FALSE)))</f>
        <v>45</v>
      </c>
      <c r="H10" s="20">
        <f>SUM(E10:G10)</f>
        <v>241.43</v>
      </c>
    </row>
    <row r="11" spans="1:8" x14ac:dyDescent="0.25">
      <c r="A11" s="16" t="str">
        <f>VLOOKUP(B11, Name_Dist_24, 2, FALSE)</f>
        <v>eBike</v>
      </c>
      <c r="B11" s="17" t="s">
        <v>145</v>
      </c>
      <c r="C11" s="36" t="s">
        <v>339</v>
      </c>
      <c r="D11" s="36" t="s">
        <v>338</v>
      </c>
      <c r="E11" s="40">
        <f>IF(ISNUMBER(VALUE(C11)), VALUE(C11), 0)</f>
        <v>95.05</v>
      </c>
      <c r="F11" s="40">
        <f>IF(ISNUMBER(VALUE(D11)), VALUE(D11), 0)</f>
        <v>93.26</v>
      </c>
      <c r="G11" s="42">
        <f>IF(ISNA(VLOOKUP(B11, Crit_Points2_24, 3, FALSE)), 0, VALUE(VLOOKUP(B11, Crit_Points2_24, 3, FALSE)))</f>
        <v>43</v>
      </c>
      <c r="H11" s="20">
        <f>SUM(E11:G11)</f>
        <v>231.31</v>
      </c>
    </row>
    <row r="12" spans="1:8" x14ac:dyDescent="0.25">
      <c r="A12" s="63" t="str">
        <f>VLOOKUP(B12, Name_Dist_24, 2, FALSE)</f>
        <v>Masters Men 2 (40-49)</v>
      </c>
      <c r="B12" s="17" t="s">
        <v>49</v>
      </c>
      <c r="C12" s="36" t="s">
        <v>12</v>
      </c>
      <c r="D12" s="36" t="s">
        <v>12</v>
      </c>
      <c r="E12" s="40">
        <f>IF(ISNUMBER(VALUE(C12)), VALUE(C12), 0)</f>
        <v>100</v>
      </c>
      <c r="F12" s="40">
        <f>IF(ISNUMBER(VALUE(D12)), VALUE(D12), 0)</f>
        <v>100</v>
      </c>
      <c r="G12" s="42">
        <f>IF(ISNA(VLOOKUP(B12, Crit_Points2_24, 3, FALSE)), 0, VALUE(VLOOKUP(B12, Crit_Points2_24, 3, FALSE)))</f>
        <v>47</v>
      </c>
      <c r="H12" s="20">
        <f>SUM(E12:G12)</f>
        <v>247</v>
      </c>
    </row>
    <row r="13" spans="1:8" x14ac:dyDescent="0.25">
      <c r="A13" s="63" t="str">
        <f>VLOOKUP(B13, Name_Dist_24, 2, FALSE)</f>
        <v>Masters Men 2 (40-49)</v>
      </c>
      <c r="B13" s="17" t="s">
        <v>105</v>
      </c>
      <c r="C13" s="36" t="s">
        <v>293</v>
      </c>
      <c r="D13" s="36" t="s">
        <v>292</v>
      </c>
      <c r="E13" s="40">
        <f>IF(ISNUMBER(VALUE(C13)), VALUE(C13), 0)</f>
        <v>96.93</v>
      </c>
      <c r="F13" s="40">
        <f>IF(ISNUMBER(VALUE(D13)), VALUE(D13), 0)</f>
        <v>94.88</v>
      </c>
      <c r="G13" s="42">
        <f>IF(ISNA(VLOOKUP(B13, Crit_Points2_24, 3, FALSE)), 0, VALUE(VLOOKUP(B13, Crit_Points2_24, 3, FALSE)))</f>
        <v>50</v>
      </c>
      <c r="H13" s="20">
        <f>SUM(E13:G13)</f>
        <v>241.81</v>
      </c>
    </row>
    <row r="14" spans="1:8" x14ac:dyDescent="0.25">
      <c r="A14" s="63" t="str">
        <f>VLOOKUP(B14, Name_Dist_24, 2, FALSE)</f>
        <v>Masters Men 2 (40-49)</v>
      </c>
      <c r="B14" s="17" t="s">
        <v>86</v>
      </c>
      <c r="C14" s="36" t="s">
        <v>291</v>
      </c>
      <c r="D14" s="36" t="s">
        <v>290</v>
      </c>
      <c r="E14" s="40">
        <f>IF(ISNUMBER(VALUE(C14)), VALUE(C14), 0)</f>
        <v>96.94</v>
      </c>
      <c r="F14" s="40">
        <f>IF(ISNUMBER(VALUE(D14)), VALUE(D14), 0)</f>
        <v>93.61</v>
      </c>
      <c r="G14" s="42">
        <f>IF(ISNA(VLOOKUP(B14, Crit_Points2_24, 3, FALSE)), 0, VALUE(VLOOKUP(B14, Crit_Points2_24, 3, FALSE)))</f>
        <v>45</v>
      </c>
      <c r="H14" s="20">
        <f>SUM(E14:G14)</f>
        <v>235.55</v>
      </c>
    </row>
    <row r="15" spans="1:8" x14ac:dyDescent="0.25">
      <c r="A15" s="63" t="str">
        <f>VLOOKUP(B15, Name_Dist_24, 2, FALSE)</f>
        <v>Masters Men 2 (40-49)</v>
      </c>
      <c r="B15" s="17" t="s">
        <v>50</v>
      </c>
      <c r="C15" s="36" t="s">
        <v>289</v>
      </c>
      <c r="D15" s="36" t="s">
        <v>288</v>
      </c>
      <c r="E15" s="40">
        <f>IF(ISNUMBER(VALUE(C15)), VALUE(C15), 0)</f>
        <v>67.739999999999995</v>
      </c>
      <c r="F15" s="40">
        <f>IF(ISNUMBER(VALUE(D15)), VALUE(D15), 0)</f>
        <v>65.290000000000006</v>
      </c>
      <c r="G15" s="42">
        <f>IF(ISNA(VLOOKUP(B15, Crit_Points2_24, 3, FALSE)), 0, VALUE(VLOOKUP(B15, Crit_Points2_24, 3, FALSE)))</f>
        <v>43</v>
      </c>
      <c r="H15" s="20">
        <f>SUM(E15:G15)</f>
        <v>176.03</v>
      </c>
    </row>
    <row r="16" spans="1:8" x14ac:dyDescent="0.25">
      <c r="A16" s="63" t="str">
        <f>VLOOKUP(B16, Name_Dist_24, 2, FALSE)</f>
        <v>Masters Men 3 (50-59)</v>
      </c>
      <c r="B16" s="17" t="s">
        <v>158</v>
      </c>
      <c r="C16" s="36" t="s">
        <v>12</v>
      </c>
      <c r="D16" s="36" t="s">
        <v>12</v>
      </c>
      <c r="E16" s="40">
        <f>IF(ISNUMBER(VALUE(C16)), VALUE(C16), 0)</f>
        <v>100</v>
      </c>
      <c r="F16" s="40">
        <f>IF(ISNUMBER(VALUE(D16)), VALUE(D16), 0)</f>
        <v>100</v>
      </c>
      <c r="G16" s="42">
        <f>IF(ISNA(VLOOKUP(B16, Crit_Points2_24, 3, FALSE)), 0, VALUE(VLOOKUP(B16, Crit_Points2_24, 3, FALSE)))</f>
        <v>50</v>
      </c>
      <c r="H16" s="20">
        <f>SUM(E16:G16)</f>
        <v>250</v>
      </c>
    </row>
    <row r="17" spans="1:8" x14ac:dyDescent="0.25">
      <c r="A17" s="63" t="str">
        <f>VLOOKUP(B17, Name_Dist_24, 2, FALSE)</f>
        <v>Masters Men 3 (50-59)</v>
      </c>
      <c r="B17" s="17" t="s">
        <v>93</v>
      </c>
      <c r="C17" s="36" t="s">
        <v>287</v>
      </c>
      <c r="D17" s="36" t="s">
        <v>27</v>
      </c>
      <c r="E17" s="40">
        <f>IF(ISNUMBER(VALUE(C17)), VALUE(C17), 0)</f>
        <v>95.61</v>
      </c>
      <c r="F17" s="40">
        <f>IF(ISNUMBER(VALUE(D17)), VALUE(D17), 0)</f>
        <v>0</v>
      </c>
      <c r="G17" s="42">
        <f>IF(ISNA(VLOOKUP(B17, Crit_Points2_24, 3, FALSE)), 0, VALUE(VLOOKUP(B17, Crit_Points2_24, 3, FALSE)))</f>
        <v>0</v>
      </c>
      <c r="H17" s="20">
        <f>SUM(E17:G17)</f>
        <v>95.61</v>
      </c>
    </row>
    <row r="18" spans="1:8" x14ac:dyDescent="0.25">
      <c r="A18" s="63" t="str">
        <f>VLOOKUP(B18, Name_Dist_24, 2, FALSE)</f>
        <v>Masters Men 3 (50-59)</v>
      </c>
      <c r="B18" s="17" t="s">
        <v>161</v>
      </c>
      <c r="C18" s="36" t="s">
        <v>27</v>
      </c>
      <c r="D18" s="36" t="s">
        <v>286</v>
      </c>
      <c r="E18" s="40">
        <f>IF(ISNUMBER(VALUE(C18)), VALUE(C18), 0)</f>
        <v>0</v>
      </c>
      <c r="F18" s="40">
        <f>IF(ISNUMBER(VALUE(D18)), VALUE(D18), 0)</f>
        <v>76.099999999999994</v>
      </c>
      <c r="G18" s="42">
        <f>IF(ISNA(VLOOKUP(B18, Crit_Points2_24, 3, FALSE)), 0, VALUE(VLOOKUP(B18, Crit_Points2_24, 3, FALSE)))</f>
        <v>0</v>
      </c>
      <c r="H18" s="20">
        <f>SUM(E18:G18)</f>
        <v>76.099999999999994</v>
      </c>
    </row>
    <row r="19" spans="1:8" x14ac:dyDescent="0.25">
      <c r="A19" s="63" t="str">
        <f>VLOOKUP(B19, Name_Dist_24, 2, FALSE)</f>
        <v>Masters Men 4 (60+)</v>
      </c>
      <c r="B19" s="17" t="s">
        <v>53</v>
      </c>
      <c r="C19" s="36" t="s">
        <v>282</v>
      </c>
      <c r="D19" s="36" t="s">
        <v>12</v>
      </c>
      <c r="E19" s="40">
        <f>IF(ISNUMBER(VALUE(C19)), VALUE(C19), 0)</f>
        <v>77.069999999999993</v>
      </c>
      <c r="F19" s="40">
        <f>IF(ISNUMBER(VALUE(D19)), VALUE(D19), 0)</f>
        <v>100</v>
      </c>
      <c r="G19" s="42">
        <f>IF(ISNA(VLOOKUP(B19, Crit_Points2_24, 3, FALSE)), 0, VALUE(VLOOKUP(B19, Crit_Points2_24, 3, FALSE)))</f>
        <v>45</v>
      </c>
      <c r="H19" s="20">
        <f>SUM(E19:G19)</f>
        <v>222.07</v>
      </c>
    </row>
    <row r="20" spans="1:8" x14ac:dyDescent="0.25">
      <c r="A20" s="63" t="str">
        <f>VLOOKUP(B20, Name_Dist_24, 2, FALSE)</f>
        <v>Masters Men 4 (60+)</v>
      </c>
      <c r="B20" s="17" t="s">
        <v>54</v>
      </c>
      <c r="C20" s="36" t="s">
        <v>281</v>
      </c>
      <c r="D20" s="36" t="s">
        <v>280</v>
      </c>
      <c r="E20" s="40">
        <f>IF(ISNUMBER(VALUE(C20)), VALUE(C20), 0)</f>
        <v>77.459999999999994</v>
      </c>
      <c r="F20" s="40">
        <f>IF(ISNUMBER(VALUE(D20)), VALUE(D20), 0)</f>
        <v>73.83</v>
      </c>
      <c r="G20" s="42">
        <f>IF(ISNA(VLOOKUP(B20, Crit_Points2_24, 3, FALSE)), 0, VALUE(VLOOKUP(B20, Crit_Points2_24, 3, FALSE)))</f>
        <v>47</v>
      </c>
      <c r="H20" s="20">
        <f>SUM(E20:G20)</f>
        <v>198.29</v>
      </c>
    </row>
    <row r="21" spans="1:8" x14ac:dyDescent="0.25">
      <c r="A21" s="63" t="str">
        <f>VLOOKUP(B21, Name_Dist_24, 2, FALSE)</f>
        <v>Masters Men 4 (60+)</v>
      </c>
      <c r="B21" s="17" t="s">
        <v>55</v>
      </c>
      <c r="C21" s="36" t="s">
        <v>12</v>
      </c>
      <c r="D21" s="36" t="s">
        <v>27</v>
      </c>
      <c r="E21" s="40">
        <f>IF(ISNUMBER(VALUE(C21)), VALUE(C21), 0)</f>
        <v>100</v>
      </c>
      <c r="F21" s="40">
        <f>IF(ISNUMBER(VALUE(D21)), VALUE(D21), 0)</f>
        <v>0</v>
      </c>
      <c r="G21" s="42">
        <f>IF(ISNA(VLOOKUP(B21, Crit_Points2_24, 3, FALSE)), 0, VALUE(VLOOKUP(B21, Crit_Points2_24, 3, FALSE)))</f>
        <v>50</v>
      </c>
      <c r="H21" s="20">
        <f>SUM(E21:G21)</f>
        <v>150</v>
      </c>
    </row>
    <row r="22" spans="1:8" x14ac:dyDescent="0.25">
      <c r="A22" s="63" t="str">
        <f>VLOOKUP(B22, Name_Dist_24, 2, FALSE)</f>
        <v>Open Men</v>
      </c>
      <c r="B22" s="17" t="s">
        <v>88</v>
      </c>
      <c r="C22" s="36" t="s">
        <v>12</v>
      </c>
      <c r="D22" s="36" t="s">
        <v>12</v>
      </c>
      <c r="E22" s="40">
        <f>IF(ISNUMBER(VALUE(C22)), VALUE(C22), 0)</f>
        <v>100</v>
      </c>
      <c r="F22" s="40">
        <f>IF(ISNUMBER(VALUE(D22)), VALUE(D22), 0)</f>
        <v>100</v>
      </c>
      <c r="G22" s="42">
        <f>IF(ISNA(VLOOKUP(B22, Crit_Points2_24, 3, FALSE)), 0, VALUE(VLOOKUP(B22, Crit_Points2_24, 3, FALSE)))</f>
        <v>50</v>
      </c>
      <c r="H22" s="20">
        <f>SUM(E22:G22)</f>
        <v>250</v>
      </c>
    </row>
    <row r="23" spans="1:8" x14ac:dyDescent="0.25">
      <c r="A23" s="63" t="str">
        <f>VLOOKUP(B23, Name_Dist_24, 2, FALSE)</f>
        <v>Open Men</v>
      </c>
      <c r="B23" s="17" t="s">
        <v>43</v>
      </c>
      <c r="C23" s="36" t="s">
        <v>337</v>
      </c>
      <c r="D23" s="36" t="s">
        <v>336</v>
      </c>
      <c r="E23" s="40">
        <f>IF(ISNUMBER(VALUE(C23)), VALUE(C23), 0)</f>
        <v>89.7</v>
      </c>
      <c r="F23" s="40">
        <f>IF(ISNUMBER(VALUE(D23)), VALUE(D23), 0)</f>
        <v>88.3</v>
      </c>
      <c r="G23" s="42">
        <f>IF(ISNA(VLOOKUP(B23, Crit_Points2_24, 3, FALSE)), 0, VALUE(VLOOKUP(B23, Crit_Points2_24, 3, FALSE)))</f>
        <v>47</v>
      </c>
      <c r="H23" s="20">
        <f>SUM(E23:G23)</f>
        <v>225</v>
      </c>
    </row>
    <row r="24" spans="1:8" x14ac:dyDescent="0.25">
      <c r="A24" s="63" t="str">
        <f>VLOOKUP(B24, Name_Dist_24, 2, FALSE)</f>
        <v>Open Men</v>
      </c>
      <c r="B24" s="17" t="s">
        <v>230</v>
      </c>
      <c r="C24" s="36" t="s">
        <v>335</v>
      </c>
      <c r="D24" s="36" t="s">
        <v>334</v>
      </c>
      <c r="E24" s="40">
        <f>IF(ISNUMBER(VALUE(C24)), VALUE(C24), 0)</f>
        <v>88.1</v>
      </c>
      <c r="F24" s="40">
        <f>IF(ISNUMBER(VALUE(D24)), VALUE(D24), 0)</f>
        <v>87.12</v>
      </c>
      <c r="G24" s="42">
        <f>IF(ISNA(VLOOKUP(B24, Crit_Points2_24, 3, FALSE)), 0, VALUE(VLOOKUP(B24, Crit_Points2_24, 3, FALSE)))</f>
        <v>45</v>
      </c>
      <c r="H24" s="20">
        <f>SUM(E24:G24)</f>
        <v>220.22</v>
      </c>
    </row>
    <row r="25" spans="1:8" x14ac:dyDescent="0.25">
      <c r="A25" s="63" t="str">
        <f>VLOOKUP(B25, Name_Dist_24, 2, FALSE)</f>
        <v>Open Women</v>
      </c>
      <c r="B25" s="17" t="s">
        <v>135</v>
      </c>
      <c r="C25" s="36" t="s">
        <v>12</v>
      </c>
      <c r="D25" s="36" t="s">
        <v>12</v>
      </c>
      <c r="E25" s="40">
        <f>IF(ISNUMBER(VALUE(C25)), VALUE(C25), 0)</f>
        <v>100</v>
      </c>
      <c r="F25" s="40">
        <f>IF(ISNUMBER(VALUE(D25)), VALUE(D25), 0)</f>
        <v>100</v>
      </c>
      <c r="G25" s="42">
        <f>IF(ISNA(VLOOKUP(B25, Crit_Points2_24, 3, FALSE)), 0, VALUE(VLOOKUP(B25, Crit_Points2_24, 3, FALSE)))</f>
        <v>50</v>
      </c>
      <c r="H25" s="20">
        <f>SUM(E25:G25)</f>
        <v>250</v>
      </c>
    </row>
    <row r="26" spans="1:8" x14ac:dyDescent="0.25">
      <c r="A26" s="63" t="str">
        <f>VLOOKUP(B26, Name_Dist_24, 2, FALSE)</f>
        <v>Open Women</v>
      </c>
      <c r="B26" s="17" t="s">
        <v>233</v>
      </c>
      <c r="C26" s="36" t="s">
        <v>333</v>
      </c>
      <c r="D26" s="36" t="s">
        <v>332</v>
      </c>
      <c r="E26" s="40">
        <f>IF(ISNUMBER(VALUE(C26)), VALUE(C26), 0)</f>
        <v>77.16</v>
      </c>
      <c r="F26" s="40">
        <f>IF(ISNUMBER(VALUE(D26)), VALUE(D26), 0)</f>
        <v>52.49</v>
      </c>
      <c r="G26" s="42">
        <f>IF(ISNA(VLOOKUP(B26, Crit_Points2_24, 3, FALSE)), 0, VALUE(VLOOKUP(B26, Crit_Points2_24, 3, FALSE)))</f>
        <v>47</v>
      </c>
      <c r="H26" s="20">
        <f>SUM(E26:G26)</f>
        <v>176.65</v>
      </c>
    </row>
    <row r="27" spans="1:8" x14ac:dyDescent="0.25">
      <c r="A27" s="63" t="str">
        <f>VLOOKUP(B27, Name_Dist_24, 2, FALSE)</f>
        <v>U19 Men</v>
      </c>
      <c r="B27" s="17" t="s">
        <v>34</v>
      </c>
      <c r="C27" s="36" t="s">
        <v>12</v>
      </c>
      <c r="D27" s="36" t="s">
        <v>12</v>
      </c>
      <c r="E27" s="40">
        <f>IF(ISNUMBER(VALUE(C27)), VALUE(C27), 0)</f>
        <v>100</v>
      </c>
      <c r="F27" s="40">
        <f>IF(ISNUMBER(VALUE(D27)), VALUE(D27), 0)</f>
        <v>100</v>
      </c>
      <c r="G27" s="42">
        <f>IF(ISNA(VLOOKUP(B27, Crit_Points2_24, 3, FALSE)), 0, VALUE(VLOOKUP(B27, Crit_Points2_24, 3, FALSE)))</f>
        <v>50</v>
      </c>
      <c r="H27" s="20">
        <f>SUM(E27:G27)</f>
        <v>250</v>
      </c>
    </row>
    <row r="28" spans="1:8" x14ac:dyDescent="0.25">
      <c r="A28" s="63" t="str">
        <f>VLOOKUP(B28, Name_Dist_24, 2, FALSE)</f>
        <v>U19 Men</v>
      </c>
      <c r="B28" s="17" t="s">
        <v>46</v>
      </c>
      <c r="C28" s="36" t="s">
        <v>301</v>
      </c>
      <c r="D28" s="36" t="s">
        <v>300</v>
      </c>
      <c r="E28" s="40">
        <f>IF(ISNUMBER(VALUE(C28)), VALUE(C28), 0)</f>
        <v>87.22</v>
      </c>
      <c r="F28" s="40">
        <f>IF(ISNUMBER(VALUE(D28)), VALUE(D28), 0)</f>
        <v>87.5</v>
      </c>
      <c r="G28" s="42">
        <f>IF(ISNA(VLOOKUP(B28, Crit_Points2_24, 3, FALSE)), 0, VALUE(VLOOKUP(B28, Crit_Points2_24, 3, FALSE)))</f>
        <v>45</v>
      </c>
      <c r="H28" s="20">
        <f>SUM(E28:G28)</f>
        <v>219.72</v>
      </c>
    </row>
    <row r="29" spans="1:8" x14ac:dyDescent="0.25">
      <c r="A29" s="63" t="str">
        <f>VLOOKUP(B29, Name_Dist_24, 2, FALSE)</f>
        <v>U19 Men</v>
      </c>
      <c r="B29" s="17" t="s">
        <v>45</v>
      </c>
      <c r="C29" s="36" t="s">
        <v>299</v>
      </c>
      <c r="D29" s="36" t="s">
        <v>298</v>
      </c>
      <c r="E29" s="40">
        <f>IF(ISNUMBER(VALUE(C29)), VALUE(C29), 0)</f>
        <v>82.92</v>
      </c>
      <c r="F29" s="40">
        <f>IF(ISNUMBER(VALUE(D29)), VALUE(D29), 0)</f>
        <v>86.82</v>
      </c>
      <c r="G29" s="42">
        <f>IF(ISNA(VLOOKUP(B29, Crit_Points2_24, 3, FALSE)), 0, VALUE(VLOOKUP(B29, Crit_Points2_24, 3, FALSE)))</f>
        <v>43</v>
      </c>
      <c r="H29" s="20">
        <f>SUM(E29:G29)</f>
        <v>212.74</v>
      </c>
    </row>
    <row r="30" spans="1:8" x14ac:dyDescent="0.25">
      <c r="A30" s="63" t="str">
        <f>VLOOKUP(B30, Name_Dist_24, 2, FALSE)</f>
        <v>U19 Men</v>
      </c>
      <c r="B30" s="17" t="s">
        <v>36</v>
      </c>
      <c r="C30" s="36" t="s">
        <v>297</v>
      </c>
      <c r="D30" s="36" t="s">
        <v>296</v>
      </c>
      <c r="E30" s="40">
        <f>IF(ISNUMBER(VALUE(C30)), VALUE(C30), 0)</f>
        <v>77.67</v>
      </c>
      <c r="F30" s="40">
        <f>IF(ISNUMBER(VALUE(D30)), VALUE(D30), 0)</f>
        <v>80.11</v>
      </c>
      <c r="G30" s="42">
        <f>IF(ISNA(VLOOKUP(B30, Crit_Points2_24, 3, FALSE)), 0, VALUE(VLOOKUP(B30, Crit_Points2_24, 3, FALSE)))</f>
        <v>47</v>
      </c>
      <c r="H30" s="20">
        <f>SUM(E30:G30)</f>
        <v>204.78</v>
      </c>
    </row>
    <row r="31" spans="1:8" x14ac:dyDescent="0.25">
      <c r="A31" s="63" t="str">
        <f>VLOOKUP(B31, Name_Dist_24, 2, FALSE)</f>
        <v>U19 Men</v>
      </c>
      <c r="B31" s="17" t="s">
        <v>128</v>
      </c>
      <c r="C31" s="36" t="s">
        <v>27</v>
      </c>
      <c r="D31" s="36" t="s">
        <v>295</v>
      </c>
      <c r="E31" s="40">
        <f>IF(ISNUMBER(VALUE(C31)), VALUE(C31), 0)</f>
        <v>0</v>
      </c>
      <c r="F31" s="40">
        <f>IF(ISNUMBER(VALUE(D31)), VALUE(D31), 0)</f>
        <v>88.52</v>
      </c>
      <c r="G31" s="42">
        <f>IF(ISNA(VLOOKUP(B31, Crit_Points2_24, 3, FALSE)), 0, VALUE(VLOOKUP(B31, Crit_Points2_24, 3, FALSE)))</f>
        <v>41</v>
      </c>
      <c r="H31" s="20">
        <f>SUM(E31:G31)</f>
        <v>129.51999999999998</v>
      </c>
    </row>
    <row r="32" spans="1:8" x14ac:dyDescent="0.25">
      <c r="A32" s="63" t="str">
        <f>VLOOKUP(B32, Name_Dist_24, 2, FALSE)</f>
        <v>U19 Men</v>
      </c>
      <c r="B32" s="17" t="s">
        <v>41</v>
      </c>
      <c r="C32" s="36" t="s">
        <v>27</v>
      </c>
      <c r="D32" s="36" t="s">
        <v>294</v>
      </c>
      <c r="E32" s="40">
        <f>IF(ISNUMBER(VALUE(C32)), VALUE(C32), 0)</f>
        <v>0</v>
      </c>
      <c r="F32" s="40">
        <f>IF(ISNUMBER(VALUE(D32)), VALUE(D32), 0)</f>
        <v>76.39</v>
      </c>
      <c r="G32" s="42">
        <f>IF(ISNA(VLOOKUP(B32, Crit_Points2_24, 3, FALSE)), 0, VALUE(VLOOKUP(B32, Crit_Points2_24, 3, FALSE)))</f>
        <v>0</v>
      </c>
      <c r="H32" s="20">
        <f>SUM(E32:G32)</f>
        <v>76.39</v>
      </c>
    </row>
    <row r="33" spans="1:8" x14ac:dyDescent="0.25">
      <c r="A33" s="63" t="str">
        <f>VLOOKUP(B33, Name_Dist_24, 2, FALSE)</f>
        <v>U19 Women</v>
      </c>
      <c r="B33" s="17" t="s">
        <v>65</v>
      </c>
      <c r="C33" s="36" t="s">
        <v>12</v>
      </c>
      <c r="D33" s="36" t="s">
        <v>276</v>
      </c>
      <c r="E33" s="40">
        <f>IF(ISNUMBER(VALUE(C33)), VALUE(C33), 0)</f>
        <v>100</v>
      </c>
      <c r="F33" s="40">
        <f>IF(ISNUMBER(VALUE(D33)), VALUE(D33), 0)</f>
        <v>95.88</v>
      </c>
      <c r="G33" s="42">
        <f>IF(ISNA(VLOOKUP(B33, Crit_Points2_24, 3, FALSE)), 0, VALUE(VLOOKUP(B33, Crit_Points2_24, 3, FALSE)))</f>
        <v>50</v>
      </c>
      <c r="H33" s="20">
        <f>SUM(E33:G33)</f>
        <v>245.88</v>
      </c>
    </row>
    <row r="34" spans="1:8" x14ac:dyDescent="0.25">
      <c r="A34" s="63" t="str">
        <f>VLOOKUP(B34, Name_Dist_24, 2, FALSE)</f>
        <v>U19 Women</v>
      </c>
      <c r="B34" s="17" t="s">
        <v>114</v>
      </c>
      <c r="C34" s="36" t="s">
        <v>27</v>
      </c>
      <c r="D34" s="36" t="s">
        <v>12</v>
      </c>
      <c r="E34" s="40">
        <f>IF(ISNUMBER(VALUE(C34)), VALUE(C34), 0)</f>
        <v>0</v>
      </c>
      <c r="F34" s="40">
        <f>IF(ISNUMBER(VALUE(D34)), VALUE(D34), 0)</f>
        <v>100</v>
      </c>
      <c r="G34" s="42">
        <f>IF(ISNA(VLOOKUP(B34, Crit_Points2_24, 3, FALSE)), 0, VALUE(VLOOKUP(B34, Crit_Points2_24, 3, FALSE)))</f>
        <v>0</v>
      </c>
      <c r="H34" s="20">
        <f>SUM(E34:G34)</f>
        <v>100</v>
      </c>
    </row>
    <row r="35" spans="1:8" x14ac:dyDescent="0.25">
      <c r="A35" s="16" t="str">
        <f>VLOOKUP(B35, Name_Dist_24, 2, FALSE)</f>
        <v>Social Men</v>
      </c>
      <c r="B35" s="17" t="s">
        <v>76</v>
      </c>
      <c r="C35" s="36" t="s">
        <v>285</v>
      </c>
      <c r="D35" s="36" t="s">
        <v>284</v>
      </c>
      <c r="E35" s="40">
        <f>IF(ISNUMBER(VALUE(C35)), VALUE(C35), 0)</f>
        <v>66</v>
      </c>
      <c r="F35" s="40">
        <f>IF(ISNUMBER(VALUE(D35)), VALUE(D35), 0)</f>
        <v>9.7899999999999991</v>
      </c>
      <c r="G35" s="42">
        <f>IF(ISNA(VLOOKUP(B35, Crit_Points2_24, 3, FALSE)), 0, VALUE(VLOOKUP(B35, Crit_Points2_24, 3, FALSE)))</f>
        <v>0</v>
      </c>
      <c r="H35" s="20">
        <f>SUM(E35:G35)</f>
        <v>75.789999999999992</v>
      </c>
    </row>
    <row r="36" spans="1:8" x14ac:dyDescent="0.25">
      <c r="A36" s="16" t="str">
        <f>VLOOKUP(B36, Name_Dist_24, 2, FALSE)</f>
        <v>U15 Men</v>
      </c>
      <c r="B36" s="17" t="s">
        <v>169</v>
      </c>
      <c r="C36" s="36" t="s">
        <v>322</v>
      </c>
      <c r="D36" s="36" t="s">
        <v>12</v>
      </c>
      <c r="E36" s="40">
        <f>IF(ISNUMBER(VALUE(C36)), VALUE(C36), 0)</f>
        <v>96.69</v>
      </c>
      <c r="F36" s="40">
        <f>IF(ISNUMBER(VALUE(D36)), VALUE(D36), 0)</f>
        <v>100</v>
      </c>
      <c r="G36" s="42">
        <f>IF(ISNA(VLOOKUP(B36, Crit_Points2_24, 3, FALSE)), 0, VALUE(VLOOKUP(B36, Crit_Points2_24, 3, FALSE)))</f>
        <v>47</v>
      </c>
      <c r="H36" s="20">
        <f>SUM(E36:G36)</f>
        <v>243.69</v>
      </c>
    </row>
    <row r="37" spans="1:8" x14ac:dyDescent="0.25">
      <c r="A37" s="16" t="str">
        <f>VLOOKUP(B37, Name_Dist_24, 2, FALSE)</f>
        <v>U15 Men</v>
      </c>
      <c r="B37" s="17" t="s">
        <v>122</v>
      </c>
      <c r="C37" s="36" t="s">
        <v>12</v>
      </c>
      <c r="D37" s="36" t="s">
        <v>321</v>
      </c>
      <c r="E37" s="40">
        <f>IF(ISNUMBER(VALUE(C37)), VALUE(C37), 0)</f>
        <v>100</v>
      </c>
      <c r="F37" s="40">
        <f>IF(ISNUMBER(VALUE(D37)), VALUE(D37), 0)</f>
        <v>92.13</v>
      </c>
      <c r="G37" s="42">
        <f>IF(ISNA(VLOOKUP(B37, Crit_Points2_24, 3, FALSE)), 0, VALUE(VLOOKUP(B37, Crit_Points2_24, 3, FALSE)))</f>
        <v>50</v>
      </c>
      <c r="H37" s="20">
        <f>SUM(E37:G37)</f>
        <v>242.13</v>
      </c>
    </row>
    <row r="38" spans="1:8" x14ac:dyDescent="0.25">
      <c r="A38" s="16" t="str">
        <f>VLOOKUP(B38, Name_Dist_24, 2, FALSE)</f>
        <v>U15 Men</v>
      </c>
      <c r="B38" s="17" t="s">
        <v>24</v>
      </c>
      <c r="C38" s="36" t="s">
        <v>318</v>
      </c>
      <c r="D38" s="36" t="s">
        <v>317</v>
      </c>
      <c r="E38" s="40">
        <f>IF(ISNUMBER(VALUE(C38)), VALUE(C38), 0)</f>
        <v>83.99</v>
      </c>
      <c r="F38" s="40">
        <f>IF(ISNUMBER(VALUE(D38)), VALUE(D38), 0)</f>
        <v>72.89</v>
      </c>
      <c r="G38" s="42">
        <f>IF(ISNA(VLOOKUP(B38, Crit_Points2_24, 3, FALSE)), 0, VALUE(VLOOKUP(B38, Crit_Points2_24, 3, FALSE)))</f>
        <v>0</v>
      </c>
      <c r="H38" s="20">
        <f>SUM(E38:G38)</f>
        <v>156.88</v>
      </c>
    </row>
    <row r="39" spans="1:8" x14ac:dyDescent="0.25">
      <c r="A39" s="16" t="str">
        <f>VLOOKUP(B39, Name_Dist_24, 2, FALSE)</f>
        <v>U15 Men</v>
      </c>
      <c r="B39" s="17" t="s">
        <v>22</v>
      </c>
      <c r="C39" s="36" t="s">
        <v>316</v>
      </c>
      <c r="D39" s="36" t="s">
        <v>27</v>
      </c>
      <c r="E39" s="40">
        <f>IF(ISNUMBER(VALUE(C39)), VALUE(C39), 0)</f>
        <v>91.63</v>
      </c>
      <c r="F39" s="40">
        <f>IF(ISNUMBER(VALUE(D39)), VALUE(D39), 0)</f>
        <v>0</v>
      </c>
      <c r="G39" s="42">
        <f>IF(ISNA(VLOOKUP(B39, Crit_Points2_24, 3, FALSE)), 0, VALUE(VLOOKUP(B39, Crit_Points2_24, 3, FALSE)))</f>
        <v>45</v>
      </c>
      <c r="H39" s="20">
        <f>SUM(E39:G39)</f>
        <v>136.63</v>
      </c>
    </row>
    <row r="40" spans="1:8" x14ac:dyDescent="0.25">
      <c r="A40" s="16" t="str">
        <f>VLOOKUP(B40, Name_Dist_24, 2, FALSE)</f>
        <v>U15 Men</v>
      </c>
      <c r="B40" s="17" t="s">
        <v>132</v>
      </c>
      <c r="C40" s="36" t="s">
        <v>27</v>
      </c>
      <c r="D40" s="36" t="s">
        <v>315</v>
      </c>
      <c r="E40" s="40">
        <f>IF(ISNUMBER(VALUE(C40)), VALUE(C40), 0)</f>
        <v>0</v>
      </c>
      <c r="F40" s="40">
        <f>IF(ISNUMBER(VALUE(D40)), VALUE(D40), 0)</f>
        <v>90.98</v>
      </c>
      <c r="G40" s="42">
        <f>IF(ISNA(VLOOKUP(B40, Crit_Points2_24, 3, FALSE)), 0, VALUE(VLOOKUP(B40, Crit_Points2_24, 3, FALSE)))</f>
        <v>0</v>
      </c>
      <c r="H40" s="20">
        <f>SUM(E40:G40)</f>
        <v>90.98</v>
      </c>
    </row>
    <row r="41" spans="1:8" x14ac:dyDescent="0.25">
      <c r="A41" s="16" t="str">
        <f>VLOOKUP(B41, Name_Dist_24, 2, FALSE)</f>
        <v>U15 Men</v>
      </c>
      <c r="B41" s="17" t="s">
        <v>111</v>
      </c>
      <c r="C41" s="36" t="s">
        <v>27</v>
      </c>
      <c r="D41" s="36" t="s">
        <v>314</v>
      </c>
      <c r="E41" s="40">
        <f>IF(ISNUMBER(VALUE(C41)), VALUE(C41), 0)</f>
        <v>0</v>
      </c>
      <c r="F41" s="40">
        <f>IF(ISNUMBER(VALUE(D41)), VALUE(D41), 0)</f>
        <v>84.34</v>
      </c>
      <c r="G41" s="42">
        <f>IF(ISNA(VLOOKUP(B41, Crit_Points2_24, 3, FALSE)), 0, VALUE(VLOOKUP(B41, Crit_Points2_24, 3, FALSE)))</f>
        <v>0</v>
      </c>
      <c r="H41" s="20">
        <f>SUM(E41:G41)</f>
        <v>84.34</v>
      </c>
    </row>
    <row r="42" spans="1:8" x14ac:dyDescent="0.25">
      <c r="A42" s="16" t="str">
        <f>VLOOKUP(B42, Name_Dist_24, 2, FALSE)</f>
        <v>U15 Men</v>
      </c>
      <c r="B42" s="17" t="s">
        <v>121</v>
      </c>
      <c r="C42" s="36" t="s">
        <v>313</v>
      </c>
      <c r="D42" s="36" t="s">
        <v>27</v>
      </c>
      <c r="E42" s="40">
        <f>IF(ISNUMBER(VALUE(C42)), VALUE(C42), 0)</f>
        <v>79.150000000000006</v>
      </c>
      <c r="F42" s="40">
        <f>IF(ISNUMBER(VALUE(D42)), VALUE(D42), 0)</f>
        <v>0</v>
      </c>
      <c r="G42" s="42">
        <f>IF(ISNA(VLOOKUP(B42, Crit_Points2_24, 3, FALSE)), 0, VALUE(VLOOKUP(B42, Crit_Points2_24, 3, FALSE)))</f>
        <v>0</v>
      </c>
      <c r="H42" s="20">
        <f>SUM(E42:G42)</f>
        <v>79.150000000000006</v>
      </c>
    </row>
    <row r="43" spans="1:8" x14ac:dyDescent="0.25">
      <c r="A43" s="16" t="str">
        <f>VLOOKUP(B43, Name_Dist_24, 2, FALSE)</f>
        <v>U15 Men</v>
      </c>
      <c r="B43" s="17" t="s">
        <v>177</v>
      </c>
      <c r="C43" s="36" t="s">
        <v>27</v>
      </c>
      <c r="D43" s="36" t="s">
        <v>311</v>
      </c>
      <c r="E43" s="40">
        <f>IF(ISNUMBER(VALUE(C43)), VALUE(C43), 0)</f>
        <v>0</v>
      </c>
      <c r="F43" s="40">
        <f>IF(ISNUMBER(VALUE(D43)), VALUE(D43), 0)</f>
        <v>72.61</v>
      </c>
      <c r="G43" s="42">
        <f>IF(ISNA(VLOOKUP(B43, Crit_Points2_24, 3, FALSE)), 0, VALUE(VLOOKUP(B43, Crit_Points2_24, 3, FALSE)))</f>
        <v>0</v>
      </c>
      <c r="H43" s="20">
        <f>SUM(E43:G43)</f>
        <v>72.61</v>
      </c>
    </row>
    <row r="44" spans="1:8" x14ac:dyDescent="0.25">
      <c r="A44" s="16" t="str">
        <f>VLOOKUP(B44, Name_Dist_24, 2, FALSE)</f>
        <v>U15 Men</v>
      </c>
      <c r="B44" s="17" t="s">
        <v>181</v>
      </c>
      <c r="C44" s="36" t="s">
        <v>27</v>
      </c>
      <c r="D44" s="36" t="s">
        <v>310</v>
      </c>
      <c r="E44" s="40">
        <f>IF(ISNUMBER(VALUE(C44)), VALUE(C44), 0)</f>
        <v>0</v>
      </c>
      <c r="F44" s="40">
        <f>IF(ISNUMBER(VALUE(D44)), VALUE(D44), 0)</f>
        <v>62.81</v>
      </c>
      <c r="G44" s="42">
        <f>IF(ISNA(VLOOKUP(B44, Crit_Points2_24, 3, FALSE)), 0, VALUE(VLOOKUP(B44, Crit_Points2_24, 3, FALSE)))</f>
        <v>0</v>
      </c>
      <c r="H44" s="20">
        <f>SUM(E44:G44)</f>
        <v>62.81</v>
      </c>
    </row>
    <row r="45" spans="1:8" x14ac:dyDescent="0.25">
      <c r="A45" s="16" t="str">
        <f>VLOOKUP(B45, Name_Dist_24, 2, FALSE)</f>
        <v>U15 Women</v>
      </c>
      <c r="B45" s="17" t="s">
        <v>62</v>
      </c>
      <c r="C45" s="36" t="s">
        <v>12</v>
      </c>
      <c r="D45" s="36" t="s">
        <v>12</v>
      </c>
      <c r="E45" s="40">
        <f>IF(ISNUMBER(VALUE(C45)), VALUE(C45), 0)</f>
        <v>100</v>
      </c>
      <c r="F45" s="40">
        <f>IF(ISNUMBER(VALUE(D45)), VALUE(D45), 0)</f>
        <v>100</v>
      </c>
      <c r="G45" s="42">
        <f>IF(ISNA(VLOOKUP(B45, Crit_Points2_24, 3, FALSE)), 0, VALUE(VLOOKUP(B45, Crit_Points2_24, 3, FALSE)))</f>
        <v>50</v>
      </c>
      <c r="H45" s="20">
        <f>SUM(E45:G45)</f>
        <v>250</v>
      </c>
    </row>
    <row r="46" spans="1:8" x14ac:dyDescent="0.25">
      <c r="A46" s="16" t="str">
        <f>VLOOKUP(B46, Name_Dist_24, 2, FALSE)</f>
        <v>U17 Men</v>
      </c>
      <c r="B46" s="17" t="s">
        <v>102</v>
      </c>
      <c r="C46" s="36" t="s">
        <v>12</v>
      </c>
      <c r="D46" s="36" t="s">
        <v>309</v>
      </c>
      <c r="E46" s="40">
        <f>IF(ISNUMBER(VALUE(C46)), VALUE(C46), 0)</f>
        <v>100</v>
      </c>
      <c r="F46" s="40">
        <f>IF(ISNUMBER(VALUE(D46)), VALUE(D46), 0)</f>
        <v>95.04</v>
      </c>
      <c r="G46" s="42">
        <f>IF(ISNA(VLOOKUP(B46, Crit_Points2_24, 3, FALSE)), 0, VALUE(VLOOKUP(B46, Crit_Points2_24, 3, FALSE)))</f>
        <v>50</v>
      </c>
      <c r="H46" s="20">
        <f>SUM(E46:G46)</f>
        <v>245.04000000000002</v>
      </c>
    </row>
    <row r="47" spans="1:8" x14ac:dyDescent="0.25">
      <c r="A47" s="16" t="str">
        <f>VLOOKUP(B47, Name_Dist_24, 2, FALSE)</f>
        <v>U17 Men</v>
      </c>
      <c r="B47" s="17" t="s">
        <v>147</v>
      </c>
      <c r="C47" s="36" t="s">
        <v>306</v>
      </c>
      <c r="D47" s="36" t="s">
        <v>305</v>
      </c>
      <c r="E47" s="40">
        <f>IF(ISNUMBER(VALUE(C47)), VALUE(C47), 0)</f>
        <v>92.84</v>
      </c>
      <c r="F47" s="40">
        <f>IF(ISNUMBER(VALUE(D47)), VALUE(D47), 0)</f>
        <v>85.9</v>
      </c>
      <c r="G47" s="42">
        <f>IF(ISNA(VLOOKUP(B47, Crit_Points2_24, 3, FALSE)), 0, VALUE(VLOOKUP(B47, Crit_Points2_24, 3, FALSE)))</f>
        <v>47</v>
      </c>
      <c r="H47" s="20">
        <f>SUM(E47:G47)</f>
        <v>225.74</v>
      </c>
    </row>
    <row r="48" spans="1:8" x14ac:dyDescent="0.25">
      <c r="A48" s="16" t="str">
        <f>VLOOKUP(B48, Name_Dist_24, 2, FALSE)</f>
        <v>U17 Men</v>
      </c>
      <c r="B48" s="17" t="s">
        <v>21</v>
      </c>
      <c r="C48" s="36" t="s">
        <v>308</v>
      </c>
      <c r="D48" s="36" t="s">
        <v>307</v>
      </c>
      <c r="E48" s="40">
        <f>IF(ISNUMBER(VALUE(C48)), VALUE(C48), 0)</f>
        <v>91.22</v>
      </c>
      <c r="F48" s="40">
        <f>IF(ISNUMBER(VALUE(D48)), VALUE(D48), 0)</f>
        <v>89.12</v>
      </c>
      <c r="G48" s="42">
        <f>IF(ISNA(VLOOKUP(B48, Crit_Points2_24, 3, FALSE)), 0, VALUE(VLOOKUP(B48, Crit_Points2_24, 3, FALSE)))</f>
        <v>45</v>
      </c>
      <c r="H48" s="20">
        <f>SUM(E48:G48)</f>
        <v>225.34</v>
      </c>
    </row>
    <row r="49" spans="1:8" x14ac:dyDescent="0.25">
      <c r="A49" s="16" t="str">
        <f>VLOOKUP(B49, Name_Dist_24, 2, FALSE)</f>
        <v>U17 Men</v>
      </c>
      <c r="B49" s="17" t="s">
        <v>35</v>
      </c>
      <c r="C49" s="36" t="s">
        <v>304</v>
      </c>
      <c r="D49" s="36" t="s">
        <v>38</v>
      </c>
      <c r="E49" s="40">
        <f>IF(ISNUMBER(VALUE(C49)), VALUE(C49), 0)</f>
        <v>86.6</v>
      </c>
      <c r="F49" s="40">
        <f>IF(ISNUMBER(VALUE(D49)), VALUE(D49), 0)</f>
        <v>88.06</v>
      </c>
      <c r="G49" s="42">
        <f>IF(ISNA(VLOOKUP(B49, Crit_Points2_24, 3, FALSE)), 0, VALUE(VLOOKUP(B49, Crit_Points2_24, 3, FALSE)))</f>
        <v>43</v>
      </c>
      <c r="H49" s="20">
        <f>SUM(E49:G49)</f>
        <v>217.66</v>
      </c>
    </row>
    <row r="50" spans="1:8" x14ac:dyDescent="0.25">
      <c r="A50" s="16" t="str">
        <f>VLOOKUP(B50, Name_Dist_24, 2, FALSE)</f>
        <v>U17 Men</v>
      </c>
      <c r="B50" s="17" t="s">
        <v>149</v>
      </c>
      <c r="C50" s="36" t="s">
        <v>320</v>
      </c>
      <c r="D50" s="36" t="s">
        <v>319</v>
      </c>
      <c r="E50" s="40">
        <f>IF(ISNUMBER(VALUE(C50)), VALUE(C50), 0)</f>
        <v>72.41</v>
      </c>
      <c r="F50" s="40">
        <f>IF(ISNUMBER(VALUE(D50)), VALUE(D50), 0)</f>
        <v>86.37</v>
      </c>
      <c r="G50" s="42">
        <f>IF(ISNA(VLOOKUP(B50, Crit_Points2_24, 3, FALSE)), 0, VALUE(VLOOKUP(B50, Crit_Points2_24, 3, FALSE)))</f>
        <v>39</v>
      </c>
      <c r="H50" s="20">
        <f>SUM(E50:G50)</f>
        <v>197.78</v>
      </c>
    </row>
    <row r="51" spans="1:8" x14ac:dyDescent="0.25">
      <c r="A51" s="16" t="str">
        <f>VLOOKUP(B51, Name_Dist_24, 2, FALSE)</f>
        <v>U17 Men</v>
      </c>
      <c r="B51" s="17" t="s">
        <v>30</v>
      </c>
      <c r="C51" s="36" t="s">
        <v>283</v>
      </c>
      <c r="D51" s="36" t="s">
        <v>303</v>
      </c>
      <c r="E51" s="40">
        <f>IF(ISNUMBER(VALUE(C51)), VALUE(C51), 0)</f>
        <v>75.790000000000006</v>
      </c>
      <c r="F51" s="40">
        <f>IF(ISNUMBER(VALUE(D51)), VALUE(D51), 0)</f>
        <v>80.34</v>
      </c>
      <c r="G51" s="42">
        <f>IF(ISNA(VLOOKUP(B51, Crit_Points2_24, 3, FALSE)), 0, VALUE(VLOOKUP(B51, Crit_Points2_24, 3, FALSE)))</f>
        <v>41</v>
      </c>
      <c r="H51" s="20">
        <f>SUM(E51:G51)</f>
        <v>197.13</v>
      </c>
    </row>
    <row r="52" spans="1:8" x14ac:dyDescent="0.25">
      <c r="A52" s="16" t="str">
        <f>VLOOKUP(B52, Name_Dist_24, 2, FALSE)</f>
        <v>U17 Men</v>
      </c>
      <c r="B52" s="17" t="s">
        <v>163</v>
      </c>
      <c r="C52" s="36" t="s">
        <v>27</v>
      </c>
      <c r="D52" s="36" t="s">
        <v>12</v>
      </c>
      <c r="E52" s="40">
        <f>IF(ISNUMBER(VALUE(C52)), VALUE(C52), 0)</f>
        <v>0</v>
      </c>
      <c r="F52" s="40">
        <f>IF(ISNUMBER(VALUE(D52)), VALUE(D52), 0)</f>
        <v>100</v>
      </c>
      <c r="G52" s="42">
        <f>IF(ISNA(VLOOKUP(B52, Crit_Points2_24, 3, FALSE)), 0, VALUE(VLOOKUP(B52, Crit_Points2_24, 3, FALSE)))</f>
        <v>0</v>
      </c>
      <c r="H52" s="20">
        <f>SUM(E52:G52)</f>
        <v>100</v>
      </c>
    </row>
    <row r="53" spans="1:8" x14ac:dyDescent="0.25">
      <c r="A53" s="16" t="str">
        <f>VLOOKUP(B53, Name_Dist_24, 2, FALSE)</f>
        <v>U17 Men</v>
      </c>
      <c r="B53" s="17" t="s">
        <v>98</v>
      </c>
      <c r="C53" s="36" t="s">
        <v>27</v>
      </c>
      <c r="D53" s="36" t="s">
        <v>302</v>
      </c>
      <c r="E53" s="40">
        <f>IF(ISNUMBER(VALUE(C53)), VALUE(C53), 0)</f>
        <v>0</v>
      </c>
      <c r="F53" s="40">
        <f>IF(ISNUMBER(VALUE(D53)), VALUE(D53), 0)</f>
        <v>89.49</v>
      </c>
      <c r="G53" s="42">
        <f>IF(ISNA(VLOOKUP(B53, Crit_Points2_24, 3, FALSE)), 0, VALUE(VLOOKUP(B53, Crit_Points2_24, 3, FALSE)))</f>
        <v>0</v>
      </c>
      <c r="H53" s="20">
        <f>SUM(E53:G53)</f>
        <v>89.49</v>
      </c>
    </row>
    <row r="54" spans="1:8" x14ac:dyDescent="0.25">
      <c r="A54" s="16" t="str">
        <f>VLOOKUP(B54, Name_Dist_24, 2, FALSE)</f>
        <v>U17 Women</v>
      </c>
      <c r="B54" s="17" t="s">
        <v>58</v>
      </c>
      <c r="C54" s="36" t="s">
        <v>279</v>
      </c>
      <c r="D54" s="36" t="s">
        <v>12</v>
      </c>
      <c r="E54" s="40">
        <f>IF(ISNUMBER(VALUE(C54)), VALUE(C54), 0)</f>
        <v>99.54</v>
      </c>
      <c r="F54" s="40">
        <f>IF(ISNUMBER(VALUE(D54)), VALUE(D54), 0)</f>
        <v>100</v>
      </c>
      <c r="G54" s="42">
        <f>IF(ISNA(VLOOKUP(B54, Crit_Points2_24, 3, FALSE)), 0, VALUE(VLOOKUP(B54, Crit_Points2_24, 3, FALSE)))</f>
        <v>50</v>
      </c>
      <c r="H54" s="20">
        <f>SUM(E54:G54)</f>
        <v>249.54000000000002</v>
      </c>
    </row>
    <row r="55" spans="1:8" x14ac:dyDescent="0.25">
      <c r="A55" s="16" t="str">
        <f>VLOOKUP(B55, Name_Dist_24, 2, FALSE)</f>
        <v>U17 Women</v>
      </c>
      <c r="B55" s="17" t="s">
        <v>59</v>
      </c>
      <c r="C55" s="36" t="s">
        <v>12</v>
      </c>
      <c r="D55" s="36" t="s">
        <v>278</v>
      </c>
      <c r="E55" s="40">
        <f>IF(ISNUMBER(VALUE(C55)), VALUE(C55), 0)</f>
        <v>100</v>
      </c>
      <c r="F55" s="40">
        <f>IF(ISNUMBER(VALUE(D55)), VALUE(D55), 0)</f>
        <v>93.19</v>
      </c>
      <c r="G55" s="42">
        <f>IF(ISNA(VLOOKUP(B55, Crit_Points2_24, 3, FALSE)), 0, VALUE(VLOOKUP(B55, Crit_Points2_24, 3, FALSE)))</f>
        <v>47</v>
      </c>
      <c r="H55" s="20">
        <f>SUM(E55:G55)</f>
        <v>240.19</v>
      </c>
    </row>
    <row r="56" spans="1:8" x14ac:dyDescent="0.25">
      <c r="A56" s="16" t="str">
        <f>VLOOKUP(B56, Name_Dist_24, 2, FALSE)</f>
        <v>U17 Women</v>
      </c>
      <c r="B56" s="17" t="s">
        <v>67</v>
      </c>
      <c r="C56" s="36" t="s">
        <v>277</v>
      </c>
      <c r="D56" s="36" t="s">
        <v>47</v>
      </c>
      <c r="E56" s="40">
        <f>IF(ISNUMBER(VALUE(C56)), VALUE(C56), 0)</f>
        <v>90.76</v>
      </c>
      <c r="F56" s="40">
        <f>IF(ISNUMBER(VALUE(D56)), VALUE(D56), 0)</f>
        <v>81.86</v>
      </c>
      <c r="G56" s="42">
        <f>IF(ISNA(VLOOKUP(B56, Crit_Points2_24, 3, FALSE)), 0, VALUE(VLOOKUP(B56, Crit_Points2_24, 3, FALSE)))</f>
        <v>45</v>
      </c>
      <c r="H56" s="20">
        <f>SUM(E56:G56)</f>
        <v>217.62</v>
      </c>
    </row>
    <row r="57" spans="1:8" x14ac:dyDescent="0.25">
      <c r="A57" s="38" t="str">
        <f>VLOOKUP(B57, Name_Dist_24, 2, FALSE)</f>
        <v>U11 Men</v>
      </c>
      <c r="B57" s="17" t="s">
        <v>167</v>
      </c>
      <c r="C57" s="36" t="s">
        <v>12</v>
      </c>
      <c r="D57" s="36" t="s">
        <v>12</v>
      </c>
      <c r="E57" s="40">
        <f>IF(ISNUMBER(VALUE(C57)), VALUE(C57), 0)</f>
        <v>100</v>
      </c>
      <c r="F57" s="40">
        <f>IF(ISNUMBER(VALUE(D57)), VALUE(D57), 0)</f>
        <v>100</v>
      </c>
      <c r="G57" s="42">
        <f>IF(ISNA(VLOOKUP(B57, Crit_Points2_24, 3, FALSE)), 0, VALUE(VLOOKUP(B57, Crit_Points2_24, 3, FALSE)))</f>
        <v>50</v>
      </c>
      <c r="H57" s="20">
        <f>SUM(E57:G57)</f>
        <v>250</v>
      </c>
    </row>
    <row r="58" spans="1:8" x14ac:dyDescent="0.25">
      <c r="A58" s="38" t="str">
        <f>VLOOKUP(B58, Name_Dist_24, 2, FALSE)</f>
        <v>U11 Men</v>
      </c>
      <c r="B58" s="17" t="s">
        <v>155</v>
      </c>
      <c r="C58" s="36" t="s">
        <v>331</v>
      </c>
      <c r="D58" s="36" t="s">
        <v>330</v>
      </c>
      <c r="E58" s="40">
        <f>IF(ISNUMBER(VALUE(C58)), VALUE(C58), 0)</f>
        <v>67.87</v>
      </c>
      <c r="F58" s="40">
        <f>IF(ISNUMBER(VALUE(D58)), VALUE(D58), 0)</f>
        <v>64.2</v>
      </c>
      <c r="G58" s="42">
        <f>IF(ISNA(VLOOKUP(B58, Crit_Points2_24, 3, FALSE)), 0, VALUE(VLOOKUP(B58, Crit_Points2_24, 3, FALSE)))</f>
        <v>45</v>
      </c>
      <c r="H58" s="20">
        <f>SUM(E58:G58)</f>
        <v>177.07</v>
      </c>
    </row>
    <row r="59" spans="1:8" x14ac:dyDescent="0.25">
      <c r="A59" s="38" t="str">
        <f>VLOOKUP(B59, Name_Dist_24, 2, FALSE)</f>
        <v>U11 Men</v>
      </c>
      <c r="B59" s="17" t="s">
        <v>183</v>
      </c>
      <c r="C59" s="36" t="s">
        <v>27</v>
      </c>
      <c r="D59" s="36" t="s">
        <v>329</v>
      </c>
      <c r="E59" s="40">
        <f>IF(ISNUMBER(VALUE(C59)), VALUE(C59), 0)</f>
        <v>0</v>
      </c>
      <c r="F59" s="40">
        <f>IF(ISNUMBER(VALUE(D59)), VALUE(D59), 0)</f>
        <v>76.95</v>
      </c>
      <c r="G59" s="42">
        <f>IF(ISNA(VLOOKUP(B59, Crit_Points2_24, 3, FALSE)), 0, VALUE(VLOOKUP(B59, Crit_Points2_24, 3, FALSE)))</f>
        <v>47</v>
      </c>
      <c r="H59" s="20">
        <f>SUM(E59:G59)</f>
        <v>123.95</v>
      </c>
    </row>
    <row r="60" spans="1:8" x14ac:dyDescent="0.25">
      <c r="A60" s="38" t="str">
        <f>VLOOKUP(B60, Name_Dist_24, 2, FALSE)</f>
        <v>U11 Women</v>
      </c>
      <c r="B60" s="17" t="s">
        <v>116</v>
      </c>
      <c r="C60" s="36" t="s">
        <v>12</v>
      </c>
      <c r="D60" s="36" t="s">
        <v>12</v>
      </c>
      <c r="E60" s="40">
        <f>IF(ISNUMBER(VALUE(C60)), VALUE(C60), 0)</f>
        <v>100</v>
      </c>
      <c r="F60" s="40">
        <f>IF(ISNUMBER(VALUE(D60)), VALUE(D60), 0)</f>
        <v>100</v>
      </c>
      <c r="G60" s="42">
        <f>IF(ISNA(VLOOKUP(B60, Crit_Points2_24, 3, FALSE)), 0, VALUE(VLOOKUP(B60, Crit_Points2_24, 3, FALSE)))</f>
        <v>50</v>
      </c>
      <c r="H60" s="20">
        <f>SUM(E60:G60)</f>
        <v>250</v>
      </c>
    </row>
    <row r="61" spans="1:8" x14ac:dyDescent="0.25">
      <c r="A61" s="38" t="str">
        <f>VLOOKUP(B61, Name_Dist_24, 2, FALSE)</f>
        <v>U13 Men</v>
      </c>
      <c r="B61" s="17" t="s">
        <v>130</v>
      </c>
      <c r="C61" s="36" t="s">
        <v>12</v>
      </c>
      <c r="D61" s="36" t="s">
        <v>12</v>
      </c>
      <c r="E61" s="40">
        <f>IF(ISNUMBER(VALUE(C61)), VALUE(C61), 0)</f>
        <v>100</v>
      </c>
      <c r="F61" s="40">
        <f>IF(ISNUMBER(VALUE(D61)), VALUE(D61), 0)</f>
        <v>100</v>
      </c>
      <c r="G61" s="42">
        <f>IF(ISNA(VLOOKUP(B61, Crit_Points2_24, 3, FALSE)), 0, VALUE(VLOOKUP(B61, Crit_Points2_24, 3, FALSE)))</f>
        <v>50</v>
      </c>
      <c r="H61" s="20">
        <f>SUM(E61:G61)</f>
        <v>250</v>
      </c>
    </row>
    <row r="62" spans="1:8" x14ac:dyDescent="0.25">
      <c r="A62" s="38" t="str">
        <f>VLOOKUP(B62, Name_Dist_24, 2, FALSE)</f>
        <v>U13 Men</v>
      </c>
      <c r="B62" s="17" t="s">
        <v>173</v>
      </c>
      <c r="C62" s="36" t="s">
        <v>328</v>
      </c>
      <c r="D62" s="36" t="s">
        <v>327</v>
      </c>
      <c r="E62" s="40">
        <f>IF(ISNUMBER(VALUE(C62)), VALUE(C62), 0)</f>
        <v>92.3</v>
      </c>
      <c r="F62" s="40">
        <f>IF(ISNUMBER(VALUE(D62)), VALUE(D62), 0)</f>
        <v>97.02</v>
      </c>
      <c r="G62" s="42">
        <f>IF(ISNA(VLOOKUP(B62, Crit_Points2_24, 3, FALSE)), 0, VALUE(VLOOKUP(B62, Crit_Points2_24, 3, FALSE)))</f>
        <v>0</v>
      </c>
      <c r="H62" s="20">
        <f>SUM(E62:G62)</f>
        <v>189.32</v>
      </c>
    </row>
    <row r="63" spans="1:8" x14ac:dyDescent="0.25">
      <c r="A63" s="38" t="str">
        <f>VLOOKUP(B63, Name_Dist_24, 2, FALSE)</f>
        <v>U13 Men</v>
      </c>
      <c r="B63" s="17" t="s">
        <v>109</v>
      </c>
      <c r="C63" s="36" t="s">
        <v>326</v>
      </c>
      <c r="D63" s="36" t="s">
        <v>325</v>
      </c>
      <c r="E63" s="40">
        <f>IF(ISNUMBER(VALUE(C63)), VALUE(C63), 0)</f>
        <v>56.99</v>
      </c>
      <c r="F63" s="40">
        <f>IF(ISNUMBER(VALUE(D63)), VALUE(D63), 0)</f>
        <v>73.36</v>
      </c>
      <c r="G63" s="42">
        <f>IF(ISNA(VLOOKUP(B63, Crit_Points2_24, 3, FALSE)), 0, VALUE(VLOOKUP(B63, Crit_Points2_24, 3, FALSE)))</f>
        <v>45</v>
      </c>
      <c r="H63" s="20">
        <f>SUM(E63:G63)</f>
        <v>175.35</v>
      </c>
    </row>
    <row r="64" spans="1:8" x14ac:dyDescent="0.25">
      <c r="A64" s="38" t="str">
        <f>VLOOKUP(B64, Name_Dist_24, 2, FALSE)</f>
        <v>U13 Men</v>
      </c>
      <c r="B64" s="17" t="s">
        <v>96</v>
      </c>
      <c r="C64" s="36" t="s">
        <v>324</v>
      </c>
      <c r="D64" s="36" t="s">
        <v>323</v>
      </c>
      <c r="E64" s="40">
        <f>IF(ISNUMBER(VALUE(C64)), VALUE(C64), 0)</f>
        <v>60.98</v>
      </c>
      <c r="F64" s="40">
        <f>IF(ISNUMBER(VALUE(D64)), VALUE(D64), 0)</f>
        <v>65.81</v>
      </c>
      <c r="G64" s="42">
        <f>IF(ISNA(VLOOKUP(B64, Crit_Points2_24, 3, FALSE)), 0, VALUE(VLOOKUP(B64, Crit_Points2_24, 3, FALSE)))</f>
        <v>47</v>
      </c>
      <c r="H64" s="20">
        <f>SUM(E64:G64)</f>
        <v>173.79</v>
      </c>
    </row>
    <row r="65" spans="1:8" x14ac:dyDescent="0.25">
      <c r="A65" s="38" t="str">
        <f>VLOOKUP(B65, Name_Dist_24, 2, FALSE)</f>
        <v>U13 Women</v>
      </c>
      <c r="B65" s="17" t="s">
        <v>100</v>
      </c>
      <c r="C65" s="36" t="s">
        <v>12</v>
      </c>
      <c r="D65" s="36" t="s">
        <v>12</v>
      </c>
      <c r="E65" s="40">
        <f>IF(ISNUMBER(VALUE(C65)), VALUE(C65), 0)</f>
        <v>100</v>
      </c>
      <c r="F65" s="40">
        <f>IF(ISNUMBER(VALUE(D65)), VALUE(D65), 0)</f>
        <v>100</v>
      </c>
      <c r="G65" s="42">
        <f>IF(ISNA(VLOOKUP(B65, Crit_Points2_24, 3, FALSE)), 0, VALUE(VLOOKUP(B65, Crit_Points2_24, 3, FALSE)))</f>
        <v>50</v>
      </c>
      <c r="H65" s="20">
        <f>SUM(E65:G65)</f>
        <v>250</v>
      </c>
    </row>
  </sheetData>
  <sortState xmlns:xlrd2="http://schemas.microsoft.com/office/spreadsheetml/2017/richdata2" ref="A8:H56">
    <sortCondition ref="A8:A56"/>
    <sortCondition descending="1" ref="H8:H56"/>
  </sortState>
  <pageMargins left="0.25" right="0.25" top="0.75" bottom="0.75" header="0.3" footer="0.3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32AF-F765-40A3-9581-7C1CE0204B3E}">
  <sheetPr>
    <tabColor theme="7" tint="0.79998168889431442"/>
    <outlinePr summaryBelow="0" summaryRight="0"/>
    <pageSetUpPr autoPageBreaks="0" fitToPage="1"/>
  </sheetPr>
  <dimension ref="A1:I72"/>
  <sheetViews>
    <sheetView workbookViewId="0">
      <selection activeCell="N5" sqref="N5"/>
    </sheetView>
  </sheetViews>
  <sheetFormatPr defaultRowHeight="13.2" x14ac:dyDescent="0.25"/>
  <cols>
    <col min="1" max="1" width="22.21875" customWidth="1"/>
    <col min="2" max="3" width="8.88671875" style="1" customWidth="1"/>
    <col min="4" max="4" width="26.21875" style="1" customWidth="1"/>
    <col min="5" max="5" width="16.21875" style="1" customWidth="1"/>
    <col min="6" max="6" width="11.33203125" customWidth="1"/>
    <col min="7" max="8" width="8.88671875" style="1" customWidth="1"/>
    <col min="9" max="9" width="19.44140625" style="23" customWidth="1"/>
  </cols>
  <sheetData>
    <row r="1" spans="1:9" x14ac:dyDescent="0.25">
      <c r="E1" s="64" t="s">
        <v>401</v>
      </c>
      <c r="F1" s="65">
        <v>8.3333333333333329E-2</v>
      </c>
    </row>
    <row r="2" spans="1:9" x14ac:dyDescent="0.25">
      <c r="B2" s="1" t="s">
        <v>0</v>
      </c>
      <c r="C2" s="1" t="s">
        <v>0</v>
      </c>
      <c r="E2" s="1" t="s">
        <v>0</v>
      </c>
      <c r="G2" s="1" t="s">
        <v>0</v>
      </c>
      <c r="H2" s="1" t="s">
        <v>0</v>
      </c>
      <c r="I2" s="23" t="s">
        <v>0</v>
      </c>
    </row>
    <row r="3" spans="1:9" x14ac:dyDescent="0.25">
      <c r="A3" s="3" t="s">
        <v>274</v>
      </c>
      <c r="B3" s="4" t="s">
        <v>2</v>
      </c>
      <c r="C3" s="4" t="s">
        <v>75</v>
      </c>
      <c r="D3" s="4" t="s">
        <v>3</v>
      </c>
      <c r="E3" s="4" t="s">
        <v>208</v>
      </c>
      <c r="F3" s="31" t="s">
        <v>197</v>
      </c>
      <c r="G3" s="4" t="s">
        <v>4</v>
      </c>
      <c r="H3" s="4" t="s">
        <v>5</v>
      </c>
      <c r="I3" s="22" t="s">
        <v>275</v>
      </c>
    </row>
    <row r="4" spans="1:9" x14ac:dyDescent="0.25">
      <c r="A4" t="str">
        <f t="shared" ref="A4:A35" si="0">VLOOKUP(D4, Name_Dist_24, 2, FALSE)</f>
        <v>eBike</v>
      </c>
      <c r="B4" s="1" t="s">
        <v>19</v>
      </c>
      <c r="C4" s="1" t="s">
        <v>85</v>
      </c>
      <c r="D4" s="1" t="s">
        <v>84</v>
      </c>
      <c r="E4" s="1" t="s">
        <v>212</v>
      </c>
      <c r="F4" s="25">
        <f>IF(ISNUMBER(TIMEVALUE(E4)),TIMEVALUE(E4),2/24)</f>
        <v>4.0994212962962961E-2</v>
      </c>
      <c r="G4" s="1" t="s">
        <v>0</v>
      </c>
      <c r="H4" s="1" t="s">
        <v>17</v>
      </c>
      <c r="I4" s="23" t="s">
        <v>92</v>
      </c>
    </row>
    <row r="5" spans="1:9" x14ac:dyDescent="0.25">
      <c r="A5" t="str">
        <f t="shared" si="0"/>
        <v>eBike</v>
      </c>
      <c r="B5" s="1" t="s">
        <v>13</v>
      </c>
      <c r="C5" s="1" t="s">
        <v>91</v>
      </c>
      <c r="D5" s="1" t="s">
        <v>90</v>
      </c>
      <c r="E5" s="1" t="s">
        <v>211</v>
      </c>
      <c r="F5" s="25">
        <f t="shared" ref="F5:F68" si="1">IF(ISNUMBER(TIMEVALUE(E5)),TIMEVALUE(E5),2/24)</f>
        <v>4.0982638888888888E-2</v>
      </c>
      <c r="G5" s="1" t="s">
        <v>0</v>
      </c>
      <c r="H5" s="1" t="s">
        <v>210</v>
      </c>
      <c r="I5" s="23" t="s">
        <v>92</v>
      </c>
    </row>
    <row r="6" spans="1:9" x14ac:dyDescent="0.25">
      <c r="A6" t="str">
        <f t="shared" si="0"/>
        <v>eBike</v>
      </c>
      <c r="B6" s="1" t="s">
        <v>9</v>
      </c>
      <c r="C6" s="1" t="s">
        <v>125</v>
      </c>
      <c r="D6" s="1" t="s">
        <v>124</v>
      </c>
      <c r="E6" s="1" t="s">
        <v>209</v>
      </c>
      <c r="F6" s="25">
        <f t="shared" si="1"/>
        <v>3.9730324074074071E-2</v>
      </c>
      <c r="G6" s="1" t="s">
        <v>0</v>
      </c>
      <c r="H6" s="1" t="s">
        <v>11</v>
      </c>
      <c r="I6" s="23" t="s">
        <v>92</v>
      </c>
    </row>
    <row r="7" spans="1:9" x14ac:dyDescent="0.25">
      <c r="A7" t="str">
        <f t="shared" si="0"/>
        <v>eBike</v>
      </c>
      <c r="B7" s="1" t="s">
        <v>26</v>
      </c>
      <c r="C7" s="1" t="s">
        <v>146</v>
      </c>
      <c r="D7" s="1" t="s">
        <v>145</v>
      </c>
      <c r="E7" s="1" t="s">
        <v>213</v>
      </c>
      <c r="F7" s="25">
        <f t="shared" si="1"/>
        <v>4.1799768518518521E-2</v>
      </c>
      <c r="G7" s="1" t="s">
        <v>0</v>
      </c>
      <c r="H7" s="1" t="s">
        <v>11</v>
      </c>
      <c r="I7" s="23" t="s">
        <v>92</v>
      </c>
    </row>
    <row r="8" spans="1:9" x14ac:dyDescent="0.25">
      <c r="A8" t="str">
        <f t="shared" si="0"/>
        <v>Masters Men 2 (40-49)</v>
      </c>
      <c r="B8" s="1" t="s">
        <v>26</v>
      </c>
      <c r="C8" s="1" t="s">
        <v>81</v>
      </c>
      <c r="D8" s="1" t="s">
        <v>50</v>
      </c>
      <c r="E8" s="1" t="s">
        <v>217</v>
      </c>
      <c r="F8" s="25">
        <f t="shared" si="1"/>
        <v>6.0362268518518523E-2</v>
      </c>
      <c r="G8" s="1" t="s">
        <v>0</v>
      </c>
      <c r="H8" s="1" t="s">
        <v>11</v>
      </c>
      <c r="I8" s="23" t="s">
        <v>48</v>
      </c>
    </row>
    <row r="9" spans="1:9" x14ac:dyDescent="0.25">
      <c r="A9" t="str">
        <f t="shared" si="0"/>
        <v>Masters Men 2 (40-49)</v>
      </c>
      <c r="B9" s="1" t="s">
        <v>13</v>
      </c>
      <c r="C9" s="1" t="s">
        <v>87</v>
      </c>
      <c r="D9" s="1" t="s">
        <v>86</v>
      </c>
      <c r="E9" s="1" t="s">
        <v>215</v>
      </c>
      <c r="F9" s="25">
        <f t="shared" si="1"/>
        <v>4.2182870370370371E-2</v>
      </c>
      <c r="G9" s="1" t="s">
        <v>0</v>
      </c>
      <c r="H9" s="1" t="s">
        <v>11</v>
      </c>
      <c r="I9" s="23" t="s">
        <v>48</v>
      </c>
    </row>
    <row r="10" spans="1:9" x14ac:dyDescent="0.25">
      <c r="A10" t="str">
        <f t="shared" si="0"/>
        <v>Masters Men 2 (40-49)</v>
      </c>
      <c r="B10" s="1" t="s">
        <v>19</v>
      </c>
      <c r="C10" s="1" t="s">
        <v>106</v>
      </c>
      <c r="D10" s="1" t="s">
        <v>105</v>
      </c>
      <c r="E10" s="1" t="s">
        <v>216</v>
      </c>
      <c r="F10" s="25">
        <f t="shared" si="1"/>
        <v>4.2187500000000003E-2</v>
      </c>
      <c r="G10" s="1" t="s">
        <v>0</v>
      </c>
      <c r="H10" s="1" t="s">
        <v>11</v>
      </c>
      <c r="I10" s="23" t="s">
        <v>48</v>
      </c>
    </row>
    <row r="11" spans="1:9" x14ac:dyDescent="0.25">
      <c r="A11" t="str">
        <f t="shared" si="0"/>
        <v>Masters Men 2 (40-49)</v>
      </c>
      <c r="B11" s="1" t="s">
        <v>9</v>
      </c>
      <c r="C11" s="1" t="s">
        <v>180</v>
      </c>
      <c r="D11" s="1" t="s">
        <v>49</v>
      </c>
      <c r="E11" s="1" t="s">
        <v>214</v>
      </c>
      <c r="F11" s="25">
        <f t="shared" si="1"/>
        <v>4.0892361111111108E-2</v>
      </c>
      <c r="G11" s="1" t="s">
        <v>0</v>
      </c>
      <c r="H11" s="1" t="s">
        <v>11</v>
      </c>
      <c r="I11" s="23" t="s">
        <v>48</v>
      </c>
    </row>
    <row r="12" spans="1:9" x14ac:dyDescent="0.25">
      <c r="A12" t="str">
        <f t="shared" si="0"/>
        <v>Masters Men 3 (50-59)</v>
      </c>
      <c r="B12" s="1" t="s">
        <v>13</v>
      </c>
      <c r="C12" s="1" t="s">
        <v>94</v>
      </c>
      <c r="D12" s="1" t="s">
        <v>93</v>
      </c>
      <c r="E12" s="1" t="s">
        <v>219</v>
      </c>
      <c r="F12" s="25">
        <f t="shared" si="1"/>
        <v>4.5893518518518514E-2</v>
      </c>
      <c r="G12" s="1" t="s">
        <v>0</v>
      </c>
      <c r="H12" s="1" t="s">
        <v>11</v>
      </c>
      <c r="I12" s="23" t="s">
        <v>51</v>
      </c>
    </row>
    <row r="13" spans="1:9" x14ac:dyDescent="0.25">
      <c r="A13" t="str">
        <f t="shared" si="0"/>
        <v>Masters Men 3 (50-59)</v>
      </c>
      <c r="B13" s="1" t="s">
        <v>9</v>
      </c>
      <c r="C13" s="1" t="s">
        <v>159</v>
      </c>
      <c r="D13" s="1" t="s">
        <v>158</v>
      </c>
      <c r="E13" s="12" t="s">
        <v>218</v>
      </c>
      <c r="F13" s="25">
        <f t="shared" si="1"/>
        <v>4.3877314814814813E-2</v>
      </c>
      <c r="G13" s="1" t="s">
        <v>0</v>
      </c>
      <c r="H13" s="1" t="s">
        <v>17</v>
      </c>
      <c r="I13" s="23" t="s">
        <v>51</v>
      </c>
    </row>
    <row r="14" spans="1:9" x14ac:dyDescent="0.25">
      <c r="A14" t="str">
        <f t="shared" si="0"/>
        <v>Masters Men 3 (50-59)</v>
      </c>
      <c r="B14" s="1" t="s">
        <v>27</v>
      </c>
      <c r="C14" s="1" t="s">
        <v>162</v>
      </c>
      <c r="D14" s="1" t="s">
        <v>161</v>
      </c>
      <c r="E14" s="1" t="s">
        <v>193</v>
      </c>
      <c r="F14" s="61">
        <f t="shared" si="1"/>
        <v>8.3333333333333329E-2</v>
      </c>
      <c r="G14" s="1" t="s">
        <v>221</v>
      </c>
      <c r="H14" s="1" t="s">
        <v>222</v>
      </c>
      <c r="I14" s="23" t="s">
        <v>51</v>
      </c>
    </row>
    <row r="15" spans="1:9" x14ac:dyDescent="0.25">
      <c r="A15" t="str">
        <f t="shared" si="0"/>
        <v>Masters Men 4 (60+)</v>
      </c>
      <c r="B15" s="1" t="s">
        <v>19</v>
      </c>
      <c r="C15" s="1" t="s">
        <v>95</v>
      </c>
      <c r="D15" s="1" t="s">
        <v>53</v>
      </c>
      <c r="E15" s="1" t="s">
        <v>225</v>
      </c>
      <c r="F15" s="25">
        <f t="shared" si="1"/>
        <v>6.0050925925925924E-2</v>
      </c>
      <c r="G15" s="1" t="s">
        <v>0</v>
      </c>
      <c r="H15" s="1" t="s">
        <v>11</v>
      </c>
      <c r="I15" s="23" t="s">
        <v>52</v>
      </c>
    </row>
    <row r="16" spans="1:9" x14ac:dyDescent="0.25">
      <c r="A16" t="str">
        <f t="shared" si="0"/>
        <v>Masters Men 4 (60+)</v>
      </c>
      <c r="B16" s="1" t="s">
        <v>9</v>
      </c>
      <c r="C16" s="1" t="s">
        <v>104</v>
      </c>
      <c r="D16" s="1" t="s">
        <v>55</v>
      </c>
      <c r="E16" s="1" t="s">
        <v>223</v>
      </c>
      <c r="F16" s="25">
        <f t="shared" si="1"/>
        <v>4.6281249999999996E-2</v>
      </c>
      <c r="G16" s="1" t="s">
        <v>0</v>
      </c>
      <c r="H16" s="1" t="s">
        <v>11</v>
      </c>
      <c r="I16" s="23" t="s">
        <v>52</v>
      </c>
    </row>
    <row r="17" spans="1:9" x14ac:dyDescent="0.25">
      <c r="A17" t="str">
        <f t="shared" si="0"/>
        <v>Masters Men 4 (60+)</v>
      </c>
      <c r="B17" s="1" t="s">
        <v>13</v>
      </c>
      <c r="C17" s="1" t="s">
        <v>140</v>
      </c>
      <c r="D17" s="1" t="s">
        <v>54</v>
      </c>
      <c r="E17" s="1" t="s">
        <v>224</v>
      </c>
      <c r="F17" s="25">
        <f t="shared" si="1"/>
        <v>5.9747685185185181E-2</v>
      </c>
      <c r="G17" s="1" t="s">
        <v>0</v>
      </c>
      <c r="H17" s="1" t="s">
        <v>11</v>
      </c>
      <c r="I17" s="23" t="s">
        <v>52</v>
      </c>
    </row>
    <row r="18" spans="1:9" x14ac:dyDescent="0.25">
      <c r="A18" t="str">
        <f t="shared" si="0"/>
        <v>Masters Women 1 (30+)</v>
      </c>
      <c r="B18" s="1" t="s">
        <v>27</v>
      </c>
      <c r="C18" s="1" t="s">
        <v>154</v>
      </c>
      <c r="D18" s="1" t="s">
        <v>153</v>
      </c>
      <c r="E18" s="1" t="s">
        <v>193</v>
      </c>
      <c r="F18" s="61">
        <f t="shared" si="1"/>
        <v>8.3333333333333329E-2</v>
      </c>
      <c r="G18" s="1" t="s">
        <v>0</v>
      </c>
      <c r="H18" s="1" t="s">
        <v>226</v>
      </c>
      <c r="I18" s="23" t="s">
        <v>70</v>
      </c>
    </row>
    <row r="19" spans="1:9" x14ac:dyDescent="0.25">
      <c r="A19" t="str">
        <f t="shared" si="0"/>
        <v>Open Men</v>
      </c>
      <c r="B19" s="1" t="s">
        <v>27</v>
      </c>
      <c r="C19" s="1" t="s">
        <v>13</v>
      </c>
      <c r="D19" s="1" t="s">
        <v>14</v>
      </c>
      <c r="E19" s="1" t="s">
        <v>193</v>
      </c>
      <c r="F19" s="61">
        <f t="shared" si="1"/>
        <v>8.3333333333333329E-2</v>
      </c>
      <c r="G19" s="1" t="s">
        <v>0</v>
      </c>
      <c r="H19" s="1" t="s">
        <v>11</v>
      </c>
      <c r="I19" s="23" t="s">
        <v>1</v>
      </c>
    </row>
    <row r="20" spans="1:9" x14ac:dyDescent="0.25">
      <c r="A20" t="str">
        <f t="shared" si="0"/>
        <v>Open Men</v>
      </c>
      <c r="B20" s="1" t="s">
        <v>9</v>
      </c>
      <c r="C20" s="1" t="s">
        <v>89</v>
      </c>
      <c r="D20" s="1" t="s">
        <v>88</v>
      </c>
      <c r="E20" s="1" t="s">
        <v>227</v>
      </c>
      <c r="F20" s="25">
        <f t="shared" si="1"/>
        <v>3.9815972222222218E-2</v>
      </c>
      <c r="G20" s="1" t="s">
        <v>0</v>
      </c>
      <c r="H20" s="1" t="s">
        <v>11</v>
      </c>
      <c r="I20" s="23" t="s">
        <v>1</v>
      </c>
    </row>
    <row r="21" spans="1:9" x14ac:dyDescent="0.25">
      <c r="A21" t="str">
        <f t="shared" si="0"/>
        <v>Open Men</v>
      </c>
      <c r="B21" s="1" t="s">
        <v>19</v>
      </c>
      <c r="C21" s="1" t="s">
        <v>229</v>
      </c>
      <c r="D21" s="1" t="s">
        <v>230</v>
      </c>
      <c r="E21" s="1" t="s">
        <v>231</v>
      </c>
      <c r="F21" s="25">
        <f t="shared" si="1"/>
        <v>4.5193287037037032E-2</v>
      </c>
      <c r="G21" s="1" t="s">
        <v>0</v>
      </c>
      <c r="H21" s="1" t="s">
        <v>0</v>
      </c>
      <c r="I21" s="23" t="s">
        <v>1</v>
      </c>
    </row>
    <row r="22" spans="1:9" x14ac:dyDescent="0.25">
      <c r="A22" t="str">
        <f t="shared" si="0"/>
        <v>Open Men</v>
      </c>
      <c r="B22" s="1" t="s">
        <v>27</v>
      </c>
      <c r="C22" s="1" t="s">
        <v>9</v>
      </c>
      <c r="D22" s="1" t="s">
        <v>10</v>
      </c>
      <c r="E22" s="1" t="s">
        <v>193</v>
      </c>
      <c r="F22" s="61">
        <f t="shared" si="1"/>
        <v>8.3333333333333329E-2</v>
      </c>
      <c r="G22" s="1" t="s">
        <v>0</v>
      </c>
      <c r="H22" s="1" t="s">
        <v>11</v>
      </c>
      <c r="I22" s="23" t="s">
        <v>1</v>
      </c>
    </row>
    <row r="23" spans="1:9" x14ac:dyDescent="0.25">
      <c r="A23" t="str">
        <f t="shared" si="0"/>
        <v>Open Men</v>
      </c>
      <c r="B23" s="1" t="s">
        <v>13</v>
      </c>
      <c r="C23" s="1" t="s">
        <v>179</v>
      </c>
      <c r="D23" s="1" t="s">
        <v>43</v>
      </c>
      <c r="E23" s="1" t="s">
        <v>228</v>
      </c>
      <c r="F23" s="25">
        <f t="shared" si="1"/>
        <v>4.4390046296296296E-2</v>
      </c>
      <c r="G23" s="1" t="s">
        <v>0</v>
      </c>
      <c r="H23" s="1" t="s">
        <v>17</v>
      </c>
      <c r="I23" s="23" t="s">
        <v>1</v>
      </c>
    </row>
    <row r="24" spans="1:9" x14ac:dyDescent="0.25">
      <c r="A24" t="str">
        <f t="shared" si="0"/>
        <v>Open Women</v>
      </c>
      <c r="B24" s="1" t="s">
        <v>9</v>
      </c>
      <c r="C24" s="1" t="s">
        <v>136</v>
      </c>
      <c r="D24" s="1" t="s">
        <v>135</v>
      </c>
      <c r="E24" s="1" t="s">
        <v>232</v>
      </c>
      <c r="F24" s="25">
        <f t="shared" si="1"/>
        <v>4.6266203703703705E-2</v>
      </c>
      <c r="G24" s="1" t="s">
        <v>0</v>
      </c>
      <c r="H24" s="1" t="s">
        <v>11</v>
      </c>
      <c r="I24" s="23" t="s">
        <v>137</v>
      </c>
    </row>
    <row r="25" spans="1:9" x14ac:dyDescent="0.25">
      <c r="A25" t="str">
        <f t="shared" si="0"/>
        <v>Open Women</v>
      </c>
      <c r="B25" s="1" t="s">
        <v>27</v>
      </c>
      <c r="C25" s="1" t="s">
        <v>142</v>
      </c>
      <c r="D25" s="1" t="s">
        <v>141</v>
      </c>
      <c r="E25" s="1" t="s">
        <v>193</v>
      </c>
      <c r="F25" s="61">
        <f t="shared" si="1"/>
        <v>8.3333333333333329E-2</v>
      </c>
      <c r="G25" s="1" t="s">
        <v>0</v>
      </c>
      <c r="H25" s="1" t="s">
        <v>11</v>
      </c>
      <c r="I25" s="23" t="s">
        <v>137</v>
      </c>
    </row>
    <row r="26" spans="1:9" x14ac:dyDescent="0.25">
      <c r="A26" t="str">
        <f t="shared" si="0"/>
        <v>Open Women</v>
      </c>
      <c r="B26" s="1" t="s">
        <v>13</v>
      </c>
      <c r="C26" s="1" t="s">
        <v>194</v>
      </c>
      <c r="D26" s="1" t="s">
        <v>233</v>
      </c>
      <c r="E26" s="1" t="s">
        <v>234</v>
      </c>
      <c r="F26" s="25">
        <f t="shared" si="1"/>
        <v>5.9960648148148152E-2</v>
      </c>
      <c r="G26" s="1" t="s">
        <v>0</v>
      </c>
      <c r="H26" s="1" t="s">
        <v>0</v>
      </c>
      <c r="I26" s="23" t="s">
        <v>137</v>
      </c>
    </row>
    <row r="27" spans="1:9" x14ac:dyDescent="0.25">
      <c r="A27" t="str">
        <f t="shared" si="0"/>
        <v>Social Men</v>
      </c>
      <c r="B27" s="1" t="s">
        <v>19</v>
      </c>
      <c r="C27" s="1" t="s">
        <v>77</v>
      </c>
      <c r="D27" s="1" t="s">
        <v>76</v>
      </c>
      <c r="E27" s="1" t="s">
        <v>220</v>
      </c>
      <c r="F27" s="25">
        <f t="shared" si="1"/>
        <v>6.6481481481481475E-2</v>
      </c>
      <c r="G27" s="1" t="s">
        <v>0</v>
      </c>
      <c r="H27" s="1" t="s">
        <v>17</v>
      </c>
      <c r="I27" s="23" t="s">
        <v>51</v>
      </c>
    </row>
    <row r="28" spans="1:9" x14ac:dyDescent="0.25">
      <c r="A28" t="str">
        <f t="shared" si="0"/>
        <v>Social Men</v>
      </c>
      <c r="B28" s="1" t="s">
        <v>27</v>
      </c>
      <c r="C28" s="1" t="s">
        <v>152</v>
      </c>
      <c r="D28" s="1" t="s">
        <v>151</v>
      </c>
      <c r="E28" s="1" t="s">
        <v>193</v>
      </c>
      <c r="F28" s="61">
        <f t="shared" si="1"/>
        <v>8.3333333333333329E-2</v>
      </c>
      <c r="G28" s="1" t="s">
        <v>0</v>
      </c>
      <c r="H28" s="1" t="s">
        <v>17</v>
      </c>
      <c r="I28" s="23" t="s">
        <v>78</v>
      </c>
    </row>
    <row r="29" spans="1:9" x14ac:dyDescent="0.25">
      <c r="A29" t="str">
        <f t="shared" si="0"/>
        <v>U15 Women</v>
      </c>
      <c r="B29" s="1" t="s">
        <v>9</v>
      </c>
      <c r="C29" s="1" t="s">
        <v>157</v>
      </c>
      <c r="D29" s="1" t="s">
        <v>62</v>
      </c>
      <c r="E29" s="1" t="s">
        <v>257</v>
      </c>
      <c r="F29" s="25">
        <f t="shared" si="1"/>
        <v>4.0486111111111112E-2</v>
      </c>
      <c r="G29" s="1" t="s">
        <v>63</v>
      </c>
      <c r="H29" s="1" t="s">
        <v>11</v>
      </c>
      <c r="I29" s="23" t="s">
        <v>57</v>
      </c>
    </row>
    <row r="30" spans="1:9" x14ac:dyDescent="0.25">
      <c r="A30" t="str">
        <f t="shared" si="0"/>
        <v>U11 Men</v>
      </c>
      <c r="B30" s="1" t="s">
        <v>27</v>
      </c>
      <c r="C30" s="1" t="s">
        <v>83</v>
      </c>
      <c r="D30" s="1" t="s">
        <v>82</v>
      </c>
      <c r="E30" s="1" t="s">
        <v>193</v>
      </c>
      <c r="F30" s="61">
        <f t="shared" si="1"/>
        <v>8.3333333333333329E-2</v>
      </c>
      <c r="G30" s="1" t="s">
        <v>0</v>
      </c>
      <c r="H30" s="1" t="s">
        <v>17</v>
      </c>
      <c r="I30" s="23" t="s">
        <v>15</v>
      </c>
    </row>
    <row r="31" spans="1:9" x14ac:dyDescent="0.25">
      <c r="A31" t="str">
        <f t="shared" si="0"/>
        <v>U11 Men</v>
      </c>
      <c r="B31" s="1" t="s">
        <v>27</v>
      </c>
      <c r="C31" s="1" t="s">
        <v>108</v>
      </c>
      <c r="D31" s="1" t="s">
        <v>107</v>
      </c>
      <c r="E31" s="1" t="s">
        <v>193</v>
      </c>
      <c r="F31" s="61">
        <f t="shared" si="1"/>
        <v>8.3333333333333329E-2</v>
      </c>
      <c r="G31" s="1" t="s">
        <v>0</v>
      </c>
      <c r="H31" s="1" t="s">
        <v>17</v>
      </c>
      <c r="I31" s="23" t="s">
        <v>15</v>
      </c>
    </row>
    <row r="32" spans="1:9" x14ac:dyDescent="0.25">
      <c r="A32" t="str">
        <f t="shared" si="0"/>
        <v>U11 Men</v>
      </c>
      <c r="B32" s="1" t="s">
        <v>13</v>
      </c>
      <c r="C32" s="1" t="s">
        <v>156</v>
      </c>
      <c r="D32" s="1" t="s">
        <v>155</v>
      </c>
      <c r="E32" s="1" t="s">
        <v>236</v>
      </c>
      <c r="F32" s="25">
        <f t="shared" si="1"/>
        <v>2.5798611111111112E-2</v>
      </c>
      <c r="G32" s="1" t="s">
        <v>23</v>
      </c>
      <c r="H32" s="1" t="s">
        <v>11</v>
      </c>
      <c r="I32" s="23" t="s">
        <v>15</v>
      </c>
    </row>
    <row r="33" spans="1:9" x14ac:dyDescent="0.25">
      <c r="A33" t="str">
        <f t="shared" si="0"/>
        <v>U11 Men</v>
      </c>
      <c r="B33" s="1" t="s">
        <v>9</v>
      </c>
      <c r="C33" s="1" t="s">
        <v>168</v>
      </c>
      <c r="D33" s="1" t="s">
        <v>167</v>
      </c>
      <c r="E33" s="1" t="s">
        <v>235</v>
      </c>
      <c r="F33" s="25">
        <f t="shared" si="1"/>
        <v>1.7509259259259259E-2</v>
      </c>
      <c r="G33" s="1" t="s">
        <v>0</v>
      </c>
      <c r="H33" s="1" t="s">
        <v>17</v>
      </c>
      <c r="I33" s="23" t="s">
        <v>15</v>
      </c>
    </row>
    <row r="34" spans="1:9" x14ac:dyDescent="0.25">
      <c r="A34" t="str">
        <f t="shared" si="0"/>
        <v>U11 Men</v>
      </c>
      <c r="B34" s="1" t="s">
        <v>27</v>
      </c>
      <c r="C34" s="1" t="s">
        <v>172</v>
      </c>
      <c r="D34" s="1" t="s">
        <v>171</v>
      </c>
      <c r="E34" s="1" t="s">
        <v>193</v>
      </c>
      <c r="F34" s="61">
        <f t="shared" si="1"/>
        <v>8.3333333333333329E-2</v>
      </c>
      <c r="G34" s="1" t="s">
        <v>25</v>
      </c>
      <c r="H34" s="1" t="s">
        <v>17</v>
      </c>
      <c r="I34" s="23" t="s">
        <v>15</v>
      </c>
    </row>
    <row r="35" spans="1:9" x14ac:dyDescent="0.25">
      <c r="A35" t="str">
        <f t="shared" si="0"/>
        <v>U11 Men</v>
      </c>
      <c r="B35" s="1" t="s">
        <v>27</v>
      </c>
      <c r="C35" s="1" t="s">
        <v>184</v>
      </c>
      <c r="D35" s="1" t="s">
        <v>183</v>
      </c>
      <c r="E35" s="1" t="s">
        <v>193</v>
      </c>
      <c r="F35" s="61">
        <f t="shared" si="1"/>
        <v>8.3333333333333329E-2</v>
      </c>
      <c r="G35" s="1" t="s">
        <v>237</v>
      </c>
      <c r="H35" s="1" t="s">
        <v>11</v>
      </c>
      <c r="I35" s="23" t="s">
        <v>15</v>
      </c>
    </row>
    <row r="36" spans="1:9" x14ac:dyDescent="0.25">
      <c r="A36" t="str">
        <f t="shared" ref="A36:A72" si="2">VLOOKUP(D36, Name_Dist_24, 2, FALSE)</f>
        <v>U11 Women</v>
      </c>
      <c r="B36" s="1" t="s">
        <v>9</v>
      </c>
      <c r="C36" s="1" t="s">
        <v>117</v>
      </c>
      <c r="D36" s="1" t="s">
        <v>116</v>
      </c>
      <c r="E36" s="1" t="s">
        <v>238</v>
      </c>
      <c r="F36" s="25">
        <f t="shared" si="1"/>
        <v>2.0065972222222221E-2</v>
      </c>
      <c r="G36" s="1" t="s">
        <v>0</v>
      </c>
      <c r="H36" s="1" t="s">
        <v>11</v>
      </c>
      <c r="I36" s="23" t="s">
        <v>118</v>
      </c>
    </row>
    <row r="37" spans="1:9" x14ac:dyDescent="0.25">
      <c r="A37" t="str">
        <f t="shared" si="2"/>
        <v>U13 Men</v>
      </c>
      <c r="B37" s="1" t="s">
        <v>19</v>
      </c>
      <c r="C37" s="1" t="s">
        <v>97</v>
      </c>
      <c r="D37" s="1" t="s">
        <v>96</v>
      </c>
      <c r="E37" s="1" t="s">
        <v>242</v>
      </c>
      <c r="F37" s="25">
        <f t="shared" si="1"/>
        <v>4.834837962962963E-2</v>
      </c>
      <c r="G37" s="1" t="s">
        <v>0</v>
      </c>
      <c r="H37" s="1" t="s">
        <v>17</v>
      </c>
      <c r="I37" s="23" t="s">
        <v>18</v>
      </c>
    </row>
    <row r="38" spans="1:9" x14ac:dyDescent="0.25">
      <c r="A38" t="str">
        <f t="shared" si="2"/>
        <v>U13 Men</v>
      </c>
      <c r="B38" s="1" t="s">
        <v>26</v>
      </c>
      <c r="C38" s="1" t="s">
        <v>110</v>
      </c>
      <c r="D38" s="1" t="s">
        <v>109</v>
      </c>
      <c r="E38" s="1" t="s">
        <v>243</v>
      </c>
      <c r="F38" s="25">
        <f t="shared" si="1"/>
        <v>5.1733796296296299E-2</v>
      </c>
      <c r="G38" s="1" t="s">
        <v>0</v>
      </c>
      <c r="H38" s="1" t="s">
        <v>17</v>
      </c>
      <c r="I38" s="23" t="s">
        <v>18</v>
      </c>
    </row>
    <row r="39" spans="1:9" x14ac:dyDescent="0.25">
      <c r="A39" t="str">
        <f t="shared" si="2"/>
        <v>U13 Men</v>
      </c>
      <c r="B39" s="1" t="s">
        <v>9</v>
      </c>
      <c r="C39" s="1" t="s">
        <v>131</v>
      </c>
      <c r="D39" s="1" t="s">
        <v>130</v>
      </c>
      <c r="E39" s="1" t="s">
        <v>239</v>
      </c>
      <c r="F39" s="25">
        <f t="shared" si="1"/>
        <v>2.9482638888888892E-2</v>
      </c>
      <c r="G39" s="1" t="s">
        <v>191</v>
      </c>
      <c r="H39" s="1" t="s">
        <v>17</v>
      </c>
      <c r="I39" s="23" t="s">
        <v>18</v>
      </c>
    </row>
    <row r="40" spans="1:9" x14ac:dyDescent="0.25">
      <c r="A40" t="str">
        <f t="shared" si="2"/>
        <v>U13 Men</v>
      </c>
      <c r="B40" s="1" t="s">
        <v>27</v>
      </c>
      <c r="C40" s="1" t="s">
        <v>144</v>
      </c>
      <c r="D40" s="1" t="s">
        <v>16</v>
      </c>
      <c r="E40" s="1" t="s">
        <v>193</v>
      </c>
      <c r="F40" s="61">
        <f t="shared" si="1"/>
        <v>8.3333333333333329E-2</v>
      </c>
      <c r="G40" s="1" t="s">
        <v>244</v>
      </c>
      <c r="H40" s="1" t="s">
        <v>17</v>
      </c>
      <c r="I40" s="23" t="s">
        <v>18</v>
      </c>
    </row>
    <row r="41" spans="1:9" x14ac:dyDescent="0.25">
      <c r="A41" t="str">
        <f t="shared" si="2"/>
        <v>U13 Men</v>
      </c>
      <c r="B41" s="1" t="s">
        <v>13</v>
      </c>
      <c r="C41" s="1" t="s">
        <v>174</v>
      </c>
      <c r="D41" s="1" t="s">
        <v>173</v>
      </c>
      <c r="E41" s="1" t="s">
        <v>241</v>
      </c>
      <c r="F41" s="25">
        <f t="shared" si="1"/>
        <v>3.1942129629629633E-2</v>
      </c>
      <c r="G41" s="1" t="s">
        <v>240</v>
      </c>
      <c r="H41" s="1" t="s">
        <v>17</v>
      </c>
      <c r="I41" s="23" t="s">
        <v>18</v>
      </c>
    </row>
    <row r="42" spans="1:9" x14ac:dyDescent="0.25">
      <c r="A42" t="str">
        <f t="shared" si="2"/>
        <v>U13 Women</v>
      </c>
      <c r="B42" s="1" t="s">
        <v>9</v>
      </c>
      <c r="C42" s="1" t="s">
        <v>101</v>
      </c>
      <c r="D42" s="1" t="s">
        <v>100</v>
      </c>
      <c r="E42" s="1" t="s">
        <v>245</v>
      </c>
      <c r="F42" s="25">
        <f t="shared" si="1"/>
        <v>3.9667824074074078E-2</v>
      </c>
      <c r="G42" s="1" t="s">
        <v>237</v>
      </c>
      <c r="H42" s="1" t="s">
        <v>11</v>
      </c>
      <c r="I42" s="23" t="s">
        <v>56</v>
      </c>
    </row>
    <row r="43" spans="1:9" x14ac:dyDescent="0.25">
      <c r="A43" t="str">
        <f t="shared" si="2"/>
        <v>U15 Men</v>
      </c>
      <c r="B43" s="1" t="s">
        <v>27</v>
      </c>
      <c r="C43" s="1" t="s">
        <v>112</v>
      </c>
      <c r="D43" s="1" t="s">
        <v>111</v>
      </c>
      <c r="E43" s="1" t="s">
        <v>193</v>
      </c>
      <c r="F43" s="61">
        <f t="shared" si="1"/>
        <v>8.3333333333333329E-2</v>
      </c>
      <c r="G43" s="1" t="s">
        <v>25</v>
      </c>
      <c r="H43" s="1" t="s">
        <v>17</v>
      </c>
      <c r="I43" s="23" t="s">
        <v>20</v>
      </c>
    </row>
    <row r="44" spans="1:9" x14ac:dyDescent="0.25">
      <c r="A44" t="str">
        <f t="shared" si="2"/>
        <v>U15 Men</v>
      </c>
      <c r="B44" s="1" t="s">
        <v>28</v>
      </c>
      <c r="C44" s="1" t="s">
        <v>253</v>
      </c>
      <c r="D44" s="1" t="s">
        <v>121</v>
      </c>
      <c r="E44" s="1" t="s">
        <v>254</v>
      </c>
      <c r="F44" s="25">
        <f t="shared" si="1"/>
        <v>4.436574074074074E-2</v>
      </c>
      <c r="G44" s="1" t="s">
        <v>0</v>
      </c>
      <c r="H44" s="1" t="s">
        <v>11</v>
      </c>
      <c r="I44" s="23" t="s">
        <v>20</v>
      </c>
    </row>
    <row r="45" spans="1:9" x14ac:dyDescent="0.25">
      <c r="A45" t="str">
        <f t="shared" si="2"/>
        <v>U15 Men</v>
      </c>
      <c r="B45" s="1" t="s">
        <v>9</v>
      </c>
      <c r="C45" s="1" t="s">
        <v>123</v>
      </c>
      <c r="D45" s="1" t="s">
        <v>122</v>
      </c>
      <c r="E45" s="1" t="s">
        <v>246</v>
      </c>
      <c r="F45" s="25">
        <f t="shared" si="1"/>
        <v>3.5115740740740739E-2</v>
      </c>
      <c r="G45" s="1" t="s">
        <v>192</v>
      </c>
      <c r="H45" s="1" t="s">
        <v>11</v>
      </c>
      <c r="I45" s="23" t="s">
        <v>20</v>
      </c>
    </row>
    <row r="46" spans="1:9" x14ac:dyDescent="0.25">
      <c r="A46" t="str">
        <f t="shared" si="2"/>
        <v>U15 Men</v>
      </c>
      <c r="B46" s="1" t="s">
        <v>27</v>
      </c>
      <c r="C46" s="1" t="s">
        <v>133</v>
      </c>
      <c r="D46" s="1" t="s">
        <v>132</v>
      </c>
      <c r="E46" s="1" t="s">
        <v>193</v>
      </c>
      <c r="F46" s="61">
        <f t="shared" si="1"/>
        <v>8.3333333333333329E-2</v>
      </c>
      <c r="G46" s="1" t="s">
        <v>25</v>
      </c>
      <c r="H46" s="1" t="s">
        <v>17</v>
      </c>
      <c r="I46" s="23" t="s">
        <v>20</v>
      </c>
    </row>
    <row r="47" spans="1:9" x14ac:dyDescent="0.25">
      <c r="A47" t="str">
        <f t="shared" si="2"/>
        <v>U15 Men</v>
      </c>
      <c r="B47" s="1" t="s">
        <v>19</v>
      </c>
      <c r="C47" s="1" t="s">
        <v>250</v>
      </c>
      <c r="D47" s="1" t="s">
        <v>22</v>
      </c>
      <c r="E47" s="1" t="s">
        <v>251</v>
      </c>
      <c r="F47" s="25">
        <f t="shared" si="1"/>
        <v>3.8322916666666665E-2</v>
      </c>
      <c r="G47" s="1" t="s">
        <v>23</v>
      </c>
      <c r="H47" s="1" t="s">
        <v>11</v>
      </c>
      <c r="I47" s="23" t="s">
        <v>20</v>
      </c>
    </row>
    <row r="48" spans="1:9" x14ac:dyDescent="0.25">
      <c r="A48" t="str">
        <f t="shared" si="2"/>
        <v>U17 Men</v>
      </c>
      <c r="B48" s="1" t="s">
        <v>29</v>
      </c>
      <c r="C48" s="1" t="s">
        <v>150</v>
      </c>
      <c r="D48" s="1" t="s">
        <v>149</v>
      </c>
      <c r="E48" s="1" t="s">
        <v>256</v>
      </c>
      <c r="F48" s="25">
        <f t="shared" si="1"/>
        <v>4.8496527777777784E-2</v>
      </c>
      <c r="G48" s="1" t="s">
        <v>255</v>
      </c>
      <c r="H48" s="1" t="s">
        <v>11</v>
      </c>
      <c r="I48" s="23" t="s">
        <v>20</v>
      </c>
    </row>
    <row r="49" spans="1:9" x14ac:dyDescent="0.25">
      <c r="A49" t="str">
        <f t="shared" si="2"/>
        <v>U15 Men</v>
      </c>
      <c r="B49" s="1" t="s">
        <v>13</v>
      </c>
      <c r="C49" s="1" t="s">
        <v>170</v>
      </c>
      <c r="D49" s="1" t="s">
        <v>169</v>
      </c>
      <c r="E49" s="1" t="s">
        <v>249</v>
      </c>
      <c r="F49" s="25">
        <f t="shared" si="1"/>
        <v>3.631712962962963E-2</v>
      </c>
      <c r="G49" s="1" t="s">
        <v>247</v>
      </c>
      <c r="H49" s="1" t="s">
        <v>248</v>
      </c>
      <c r="I49" s="23" t="s">
        <v>20</v>
      </c>
    </row>
    <row r="50" spans="1:9" x14ac:dyDescent="0.25">
      <c r="A50" t="str">
        <f t="shared" si="2"/>
        <v>U15 Men</v>
      </c>
      <c r="B50" s="1" t="s">
        <v>26</v>
      </c>
      <c r="C50" s="1" t="s">
        <v>176</v>
      </c>
      <c r="D50" s="1" t="s">
        <v>24</v>
      </c>
      <c r="E50" s="1" t="s">
        <v>252</v>
      </c>
      <c r="F50" s="25">
        <f t="shared" si="1"/>
        <v>4.1810185185185186E-2</v>
      </c>
      <c r="G50" s="1" t="s">
        <v>25</v>
      </c>
      <c r="H50" s="1" t="s">
        <v>17</v>
      </c>
      <c r="I50" s="23" t="s">
        <v>20</v>
      </c>
    </row>
    <row r="51" spans="1:9" x14ac:dyDescent="0.25">
      <c r="A51" t="str">
        <f t="shared" si="2"/>
        <v>U15 Men</v>
      </c>
      <c r="B51" s="1" t="s">
        <v>27</v>
      </c>
      <c r="C51" s="1" t="s">
        <v>178</v>
      </c>
      <c r="D51" s="1" t="s">
        <v>177</v>
      </c>
      <c r="E51" s="1" t="s">
        <v>193</v>
      </c>
      <c r="F51" s="61">
        <f t="shared" si="1"/>
        <v>8.3333333333333329E-2</v>
      </c>
      <c r="G51" s="1" t="s">
        <v>0</v>
      </c>
      <c r="H51" s="1" t="s">
        <v>17</v>
      </c>
      <c r="I51" s="23" t="s">
        <v>20</v>
      </c>
    </row>
    <row r="52" spans="1:9" x14ac:dyDescent="0.25">
      <c r="A52" t="str">
        <f t="shared" si="2"/>
        <v>U15 Men</v>
      </c>
      <c r="B52" s="1" t="s">
        <v>27</v>
      </c>
      <c r="C52" s="1" t="s">
        <v>182</v>
      </c>
      <c r="D52" s="1" t="s">
        <v>181</v>
      </c>
      <c r="E52" s="1" t="s">
        <v>193</v>
      </c>
      <c r="F52" s="61">
        <f t="shared" si="1"/>
        <v>8.3333333333333329E-2</v>
      </c>
      <c r="G52" s="1" t="s">
        <v>221</v>
      </c>
      <c r="H52" s="1" t="s">
        <v>17</v>
      </c>
      <c r="I52" s="23" t="s">
        <v>20</v>
      </c>
    </row>
    <row r="53" spans="1:9" x14ac:dyDescent="0.25">
      <c r="A53" t="str">
        <f t="shared" si="2"/>
        <v>U15 Women</v>
      </c>
      <c r="B53" s="1" t="s">
        <v>27</v>
      </c>
      <c r="C53" s="1" t="s">
        <v>79</v>
      </c>
      <c r="D53" s="1" t="s">
        <v>61</v>
      </c>
      <c r="E53" s="1" t="s">
        <v>193</v>
      </c>
      <c r="F53" s="61">
        <f t="shared" si="1"/>
        <v>8.3333333333333329E-2</v>
      </c>
      <c r="G53" s="1" t="s">
        <v>0</v>
      </c>
      <c r="H53" s="1" t="s">
        <v>11</v>
      </c>
      <c r="I53" s="23" t="s">
        <v>57</v>
      </c>
    </row>
    <row r="54" spans="1:9" x14ac:dyDescent="0.25">
      <c r="A54" t="str">
        <f t="shared" si="2"/>
        <v>U15 Women</v>
      </c>
      <c r="B54" s="1" t="s">
        <v>27</v>
      </c>
      <c r="C54" s="1" t="s">
        <v>120</v>
      </c>
      <c r="D54" s="1" t="s">
        <v>119</v>
      </c>
      <c r="E54" s="1" t="s">
        <v>193</v>
      </c>
      <c r="F54" s="61">
        <f t="shared" si="1"/>
        <v>8.3333333333333329E-2</v>
      </c>
      <c r="G54" s="1" t="s">
        <v>258</v>
      </c>
      <c r="H54" s="1" t="s">
        <v>17</v>
      </c>
      <c r="I54" s="23" t="s">
        <v>57</v>
      </c>
    </row>
    <row r="55" spans="1:9" x14ac:dyDescent="0.25">
      <c r="A55" t="str">
        <f t="shared" si="2"/>
        <v>U17 Men</v>
      </c>
      <c r="B55" s="1" t="s">
        <v>19</v>
      </c>
      <c r="C55" s="1" t="s">
        <v>80</v>
      </c>
      <c r="D55" s="1" t="s">
        <v>21</v>
      </c>
      <c r="E55" s="1" t="s">
        <v>261</v>
      </c>
      <c r="F55" s="25">
        <f t="shared" si="1"/>
        <v>3.5255787037037037E-2</v>
      </c>
      <c r="G55" s="1" t="s">
        <v>192</v>
      </c>
      <c r="H55" s="1" t="s">
        <v>17</v>
      </c>
      <c r="I55" s="23" t="s">
        <v>33</v>
      </c>
    </row>
    <row r="56" spans="1:9" x14ac:dyDescent="0.25">
      <c r="A56" t="str">
        <f t="shared" si="2"/>
        <v>U17 Men</v>
      </c>
      <c r="B56" s="1" t="s">
        <v>27</v>
      </c>
      <c r="C56" s="1" t="s">
        <v>99</v>
      </c>
      <c r="D56" s="1" t="s">
        <v>98</v>
      </c>
      <c r="E56" s="1" t="s">
        <v>193</v>
      </c>
      <c r="F56" s="61">
        <f t="shared" si="1"/>
        <v>8.3333333333333329E-2</v>
      </c>
      <c r="G56" s="1" t="s">
        <v>192</v>
      </c>
      <c r="H56" s="1" t="s">
        <v>17</v>
      </c>
      <c r="I56" s="23" t="s">
        <v>33</v>
      </c>
    </row>
    <row r="57" spans="1:9" x14ac:dyDescent="0.25">
      <c r="A57" t="str">
        <f t="shared" si="2"/>
        <v>U17 Men</v>
      </c>
      <c r="B57" s="1" t="s">
        <v>9</v>
      </c>
      <c r="C57" s="1" t="s">
        <v>103</v>
      </c>
      <c r="D57" s="1" t="s">
        <v>102</v>
      </c>
      <c r="E57" s="1" t="s">
        <v>259</v>
      </c>
      <c r="F57" s="25">
        <f t="shared" si="1"/>
        <v>3.216087962962963E-2</v>
      </c>
      <c r="G57" s="1" t="s">
        <v>192</v>
      </c>
      <c r="H57" s="1" t="s">
        <v>17</v>
      </c>
      <c r="I57" s="23" t="s">
        <v>33</v>
      </c>
    </row>
    <row r="58" spans="1:9" x14ac:dyDescent="0.25">
      <c r="A58" t="str">
        <f t="shared" si="2"/>
        <v>U17 Men</v>
      </c>
      <c r="B58" s="1" t="s">
        <v>28</v>
      </c>
      <c r="C58" s="1" t="s">
        <v>113</v>
      </c>
      <c r="D58" s="1" t="s">
        <v>30</v>
      </c>
      <c r="E58" s="1" t="s">
        <v>263</v>
      </c>
      <c r="F58" s="25">
        <f t="shared" si="1"/>
        <v>4.2436342592592595E-2</v>
      </c>
      <c r="G58" s="1" t="s">
        <v>192</v>
      </c>
      <c r="H58" s="1" t="s">
        <v>11</v>
      </c>
      <c r="I58" s="23" t="s">
        <v>33</v>
      </c>
    </row>
    <row r="59" spans="1:9" x14ac:dyDescent="0.25">
      <c r="A59" t="str">
        <f t="shared" si="2"/>
        <v>U17 Men</v>
      </c>
      <c r="B59" s="1" t="s">
        <v>26</v>
      </c>
      <c r="C59" s="1" t="s">
        <v>134</v>
      </c>
      <c r="D59" s="1" t="s">
        <v>35</v>
      </c>
      <c r="E59" s="1" t="s">
        <v>262</v>
      </c>
      <c r="F59" s="25">
        <f t="shared" si="1"/>
        <v>3.7135416666666664E-2</v>
      </c>
      <c r="G59" s="1" t="s">
        <v>23</v>
      </c>
      <c r="H59" s="1" t="s">
        <v>11</v>
      </c>
      <c r="I59" s="23" t="s">
        <v>33</v>
      </c>
    </row>
    <row r="60" spans="1:9" x14ac:dyDescent="0.25">
      <c r="A60" t="str">
        <f t="shared" si="2"/>
        <v>U17 Men</v>
      </c>
      <c r="B60" s="1" t="s">
        <v>13</v>
      </c>
      <c r="C60" s="1" t="s">
        <v>148</v>
      </c>
      <c r="D60" s="1" t="s">
        <v>147</v>
      </c>
      <c r="E60" s="1" t="s">
        <v>260</v>
      </c>
      <c r="F60" s="25">
        <f t="shared" si="1"/>
        <v>3.4640046296296301E-2</v>
      </c>
      <c r="G60" s="1" t="s">
        <v>192</v>
      </c>
      <c r="H60" s="1" t="s">
        <v>17</v>
      </c>
      <c r="I60" s="23" t="s">
        <v>33</v>
      </c>
    </row>
    <row r="61" spans="1:9" x14ac:dyDescent="0.25">
      <c r="A61" t="str">
        <f t="shared" si="2"/>
        <v>U17 Men</v>
      </c>
      <c r="B61" s="1" t="s">
        <v>27</v>
      </c>
      <c r="C61" s="1" t="s">
        <v>164</v>
      </c>
      <c r="D61" s="1" t="s">
        <v>163</v>
      </c>
      <c r="E61" s="1" t="s">
        <v>193</v>
      </c>
      <c r="F61" s="61">
        <f t="shared" si="1"/>
        <v>8.3333333333333329E-2</v>
      </c>
      <c r="G61" s="1" t="s">
        <v>63</v>
      </c>
      <c r="H61" s="1" t="s">
        <v>17</v>
      </c>
      <c r="I61" s="23" t="s">
        <v>33</v>
      </c>
    </row>
    <row r="62" spans="1:9" x14ac:dyDescent="0.25">
      <c r="A62" t="str">
        <f t="shared" si="2"/>
        <v>U17 Women</v>
      </c>
      <c r="B62" s="1" t="s">
        <v>13</v>
      </c>
      <c r="C62" s="1" t="s">
        <v>165</v>
      </c>
      <c r="D62" s="1" t="s">
        <v>58</v>
      </c>
      <c r="E62" s="1" t="s">
        <v>266</v>
      </c>
      <c r="F62" s="25">
        <f t="shared" si="1"/>
        <v>3.6870370370370366E-2</v>
      </c>
      <c r="G62" s="1" t="s">
        <v>258</v>
      </c>
      <c r="H62" s="1" t="s">
        <v>11</v>
      </c>
      <c r="I62" s="23" t="s">
        <v>64</v>
      </c>
    </row>
    <row r="63" spans="1:9" x14ac:dyDescent="0.25">
      <c r="A63" t="str">
        <f t="shared" si="2"/>
        <v>U17 Women</v>
      </c>
      <c r="B63" s="1" t="s">
        <v>9</v>
      </c>
      <c r="C63" s="1" t="s">
        <v>166</v>
      </c>
      <c r="D63" s="1" t="s">
        <v>59</v>
      </c>
      <c r="E63" s="1" t="s">
        <v>265</v>
      </c>
      <c r="F63" s="25">
        <f t="shared" si="1"/>
        <v>3.6699074074074078E-2</v>
      </c>
      <c r="G63" s="1" t="s">
        <v>60</v>
      </c>
      <c r="H63" s="1" t="s">
        <v>11</v>
      </c>
      <c r="I63" s="23" t="s">
        <v>64</v>
      </c>
    </row>
    <row r="64" spans="1:9" x14ac:dyDescent="0.25">
      <c r="A64" t="str">
        <f t="shared" si="2"/>
        <v>U17 Women</v>
      </c>
      <c r="B64" s="1" t="s">
        <v>19</v>
      </c>
      <c r="C64" s="1" t="s">
        <v>175</v>
      </c>
      <c r="D64" s="1" t="s">
        <v>67</v>
      </c>
      <c r="E64" s="1" t="s">
        <v>267</v>
      </c>
      <c r="F64" s="25">
        <f t="shared" si="1"/>
        <v>4.0436342592592593E-2</v>
      </c>
      <c r="G64" s="1" t="s">
        <v>44</v>
      </c>
      <c r="H64" s="1" t="s">
        <v>11</v>
      </c>
      <c r="I64" s="23" t="s">
        <v>64</v>
      </c>
    </row>
    <row r="65" spans="1:9" x14ac:dyDescent="0.25">
      <c r="A65" t="str">
        <f t="shared" si="2"/>
        <v>U19 Men</v>
      </c>
      <c r="B65" s="1" t="s">
        <v>27</v>
      </c>
      <c r="C65" s="1" t="s">
        <v>126</v>
      </c>
      <c r="D65" s="1" t="s">
        <v>41</v>
      </c>
      <c r="E65" s="1" t="s">
        <v>193</v>
      </c>
      <c r="F65" s="61">
        <f t="shared" si="1"/>
        <v>8.3333333333333329E-2</v>
      </c>
      <c r="G65" s="1" t="s">
        <v>264</v>
      </c>
      <c r="H65" s="1" t="s">
        <v>17</v>
      </c>
      <c r="I65" s="23" t="s">
        <v>33</v>
      </c>
    </row>
    <row r="66" spans="1:9" x14ac:dyDescent="0.25">
      <c r="A66" t="str">
        <f t="shared" si="2"/>
        <v>U19 Men</v>
      </c>
      <c r="B66" s="1" t="s">
        <v>13</v>
      </c>
      <c r="C66" s="1" t="s">
        <v>127</v>
      </c>
      <c r="D66" s="1" t="s">
        <v>46</v>
      </c>
      <c r="E66" s="1" t="s">
        <v>269</v>
      </c>
      <c r="F66" s="25">
        <f t="shared" si="1"/>
        <v>4.5604166666666668E-2</v>
      </c>
      <c r="G66" s="1" t="s">
        <v>44</v>
      </c>
      <c r="H66" s="1" t="s">
        <v>11</v>
      </c>
      <c r="I66" s="23" t="s">
        <v>42</v>
      </c>
    </row>
    <row r="67" spans="1:9" x14ac:dyDescent="0.25">
      <c r="A67" t="str">
        <f t="shared" si="2"/>
        <v>U19 Men</v>
      </c>
      <c r="B67" s="1" t="s">
        <v>27</v>
      </c>
      <c r="C67" s="1" t="s">
        <v>129</v>
      </c>
      <c r="D67" s="1" t="s">
        <v>128</v>
      </c>
      <c r="E67" s="1" t="s">
        <v>193</v>
      </c>
      <c r="F67" s="61">
        <f t="shared" si="1"/>
        <v>8.3333333333333329E-2</v>
      </c>
      <c r="G67" s="1" t="s">
        <v>255</v>
      </c>
      <c r="H67" s="1" t="s">
        <v>222</v>
      </c>
      <c r="I67" s="23" t="s">
        <v>42</v>
      </c>
    </row>
    <row r="68" spans="1:9" x14ac:dyDescent="0.25">
      <c r="A68" t="str">
        <f t="shared" si="2"/>
        <v>U19 Men</v>
      </c>
      <c r="B68" s="1" t="s">
        <v>9</v>
      </c>
      <c r="C68" s="1" t="s">
        <v>138</v>
      </c>
      <c r="D68" s="1" t="s">
        <v>34</v>
      </c>
      <c r="E68" s="1" t="s">
        <v>268</v>
      </c>
      <c r="F68" s="25">
        <f t="shared" si="1"/>
        <v>3.977777777777778E-2</v>
      </c>
      <c r="G68" s="1" t="s">
        <v>25</v>
      </c>
      <c r="H68" s="1" t="s">
        <v>11</v>
      </c>
      <c r="I68" s="23" t="s">
        <v>42</v>
      </c>
    </row>
    <row r="69" spans="1:9" x14ac:dyDescent="0.25">
      <c r="A69" t="str">
        <f t="shared" si="2"/>
        <v>U19 Men</v>
      </c>
      <c r="B69" s="1" t="s">
        <v>19</v>
      </c>
      <c r="C69" s="1" t="s">
        <v>139</v>
      </c>
      <c r="D69" s="1" t="s">
        <v>45</v>
      </c>
      <c r="E69" s="1" t="s">
        <v>270</v>
      </c>
      <c r="F69" s="25">
        <f t="shared" ref="F69:F72" si="3">IF(ISNUMBER(TIMEVALUE(E69)),TIMEVALUE(E69),2/24)</f>
        <v>4.7973379629629623E-2</v>
      </c>
      <c r="G69" s="1" t="s">
        <v>192</v>
      </c>
      <c r="H69" s="1" t="s">
        <v>11</v>
      </c>
      <c r="I69" s="23" t="s">
        <v>42</v>
      </c>
    </row>
    <row r="70" spans="1:9" x14ac:dyDescent="0.25">
      <c r="A70" t="str">
        <f t="shared" si="2"/>
        <v>U19 Men</v>
      </c>
      <c r="B70" s="1" t="s">
        <v>26</v>
      </c>
      <c r="C70" s="1" t="s">
        <v>160</v>
      </c>
      <c r="D70" s="1" t="s">
        <v>36</v>
      </c>
      <c r="E70" s="1" t="s">
        <v>271</v>
      </c>
      <c r="F70" s="25">
        <f t="shared" si="3"/>
        <v>5.1211805555555552E-2</v>
      </c>
      <c r="G70" s="1" t="s">
        <v>37</v>
      </c>
      <c r="H70" s="1" t="s">
        <v>11</v>
      </c>
      <c r="I70" s="23" t="s">
        <v>42</v>
      </c>
    </row>
    <row r="71" spans="1:9" x14ac:dyDescent="0.25">
      <c r="A71" t="str">
        <f t="shared" si="2"/>
        <v>U19 Women</v>
      </c>
      <c r="B71" s="1" t="s">
        <v>27</v>
      </c>
      <c r="C71" s="1" t="s">
        <v>115</v>
      </c>
      <c r="D71" s="1" t="s">
        <v>114</v>
      </c>
      <c r="E71" s="1" t="s">
        <v>193</v>
      </c>
      <c r="F71" s="61">
        <f t="shared" si="3"/>
        <v>8.3333333333333329E-2</v>
      </c>
      <c r="G71" s="1" t="s">
        <v>273</v>
      </c>
      <c r="H71" s="1" t="s">
        <v>17</v>
      </c>
      <c r="I71" s="23" t="s">
        <v>68</v>
      </c>
    </row>
    <row r="72" spans="1:9" x14ac:dyDescent="0.25">
      <c r="A72" t="str">
        <f t="shared" si="2"/>
        <v>U19 Women</v>
      </c>
      <c r="B72" s="1" t="s">
        <v>9</v>
      </c>
      <c r="C72" s="1" t="s">
        <v>195</v>
      </c>
      <c r="D72" s="1" t="s">
        <v>65</v>
      </c>
      <c r="E72" s="1" t="s">
        <v>272</v>
      </c>
      <c r="F72" s="25">
        <f t="shared" si="3"/>
        <v>4.863194444444445E-2</v>
      </c>
      <c r="G72" s="1" t="s">
        <v>66</v>
      </c>
      <c r="H72" s="1" t="s">
        <v>11</v>
      </c>
      <c r="I72" s="23" t="s">
        <v>68</v>
      </c>
    </row>
  </sheetData>
  <autoFilter ref="A3:I72" xr:uid="{89DE32AF-F765-40A3-9581-7C1CE0204B3E}"/>
  <sortState xmlns:xlrd2="http://schemas.microsoft.com/office/spreadsheetml/2017/richdata2" ref="A4:I72">
    <sortCondition ref="A4:A72"/>
    <sortCondition ref="D4:D72"/>
  </sortState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3B48-4D78-408D-9FCB-64F892632B83}">
  <sheetPr>
    <tabColor theme="7" tint="0.79998168889431442"/>
    <outlinePr summaryBelow="0" summaryRight="0"/>
    <pageSetUpPr autoPageBreaks="0" fitToPage="1"/>
  </sheetPr>
  <dimension ref="A1:F72"/>
  <sheetViews>
    <sheetView workbookViewId="0">
      <selection activeCell="E1" sqref="E1:F1"/>
    </sheetView>
  </sheetViews>
  <sheetFormatPr defaultRowHeight="13.2" x14ac:dyDescent="0.25"/>
  <cols>
    <col min="1" max="1" width="24.109375" style="16" customWidth="1"/>
    <col min="2" max="2" width="12" style="36" customWidth="1"/>
    <col min="3" max="3" width="8.88671875" style="17" customWidth="1"/>
    <col min="4" max="4" width="20.44140625" style="17" customWidth="1"/>
    <col min="5" max="5" width="15.44140625" style="17" customWidth="1"/>
    <col min="6" max="6" width="12.21875" style="16" customWidth="1"/>
    <col min="7" max="16384" width="8.88671875" style="16"/>
  </cols>
  <sheetData>
    <row r="1" spans="1:6" x14ac:dyDescent="0.25">
      <c r="E1" s="66" t="s">
        <v>205</v>
      </c>
      <c r="F1" s="67">
        <v>2.0833333333333332E-2</v>
      </c>
    </row>
    <row r="3" spans="1:6" x14ac:dyDescent="0.25">
      <c r="A3" s="19" t="s">
        <v>69</v>
      </c>
      <c r="B3" s="37" t="s">
        <v>275</v>
      </c>
      <c r="C3" s="19" t="s">
        <v>75</v>
      </c>
      <c r="D3" s="19" t="s">
        <v>3</v>
      </c>
      <c r="E3" s="19" t="s">
        <v>208</v>
      </c>
      <c r="F3" s="19" t="s">
        <v>196</v>
      </c>
    </row>
    <row r="4" spans="1:6" x14ac:dyDescent="0.25">
      <c r="A4" s="16" t="str">
        <f t="shared" ref="A4:A35" si="0">VLOOKUP(D4, Name_Dist_24, 2, FALSE)</f>
        <v>eBike</v>
      </c>
      <c r="B4" s="36" t="s">
        <v>92</v>
      </c>
      <c r="C4" s="17">
        <v>50</v>
      </c>
      <c r="D4" s="17" t="s">
        <v>90</v>
      </c>
      <c r="E4" s="17" t="s">
        <v>342</v>
      </c>
      <c r="F4" s="25">
        <f>IF(ISNUMBER(TIMEVALUE(E4)),TIMEVALUE(E4),1/48)</f>
        <v>6.2905092592592596E-3</v>
      </c>
    </row>
    <row r="5" spans="1:6" x14ac:dyDescent="0.25">
      <c r="A5" s="16" t="str">
        <f t="shared" si="0"/>
        <v>eBike</v>
      </c>
      <c r="B5" s="36" t="s">
        <v>92</v>
      </c>
      <c r="C5" s="17">
        <v>98</v>
      </c>
      <c r="D5" s="17" t="s">
        <v>84</v>
      </c>
      <c r="E5" s="17" t="s">
        <v>343</v>
      </c>
      <c r="F5" s="25">
        <f t="shared" ref="F5:F68" si="1">IF(ISNUMBER(TIMEVALUE(E5)),TIMEVALUE(E5),1/48)</f>
        <v>6.3217592592592596E-3</v>
      </c>
    </row>
    <row r="6" spans="1:6" x14ac:dyDescent="0.25">
      <c r="A6" s="16" t="str">
        <f t="shared" si="0"/>
        <v>eBike</v>
      </c>
      <c r="B6" s="36" t="s">
        <v>92</v>
      </c>
      <c r="C6" s="17">
        <v>134</v>
      </c>
      <c r="D6" s="17" t="s">
        <v>124</v>
      </c>
      <c r="E6" s="17" t="s">
        <v>344</v>
      </c>
      <c r="F6" s="25">
        <f t="shared" si="1"/>
        <v>6.4907407407407405E-3</v>
      </c>
    </row>
    <row r="7" spans="1:6" x14ac:dyDescent="0.25">
      <c r="A7" s="16" t="str">
        <f t="shared" si="0"/>
        <v>eBike</v>
      </c>
      <c r="B7" s="36" t="s">
        <v>92</v>
      </c>
      <c r="C7" s="17">
        <v>78</v>
      </c>
      <c r="D7" s="17" t="s">
        <v>145</v>
      </c>
      <c r="E7" s="17" t="s">
        <v>345</v>
      </c>
      <c r="F7" s="25">
        <f t="shared" si="1"/>
        <v>6.7453703703703695E-3</v>
      </c>
    </row>
    <row r="8" spans="1:6" x14ac:dyDescent="0.25">
      <c r="A8" s="16" t="str">
        <f t="shared" si="0"/>
        <v>Masters Men 2 (40-49)</v>
      </c>
      <c r="B8" s="36" t="s">
        <v>48</v>
      </c>
      <c r="C8" s="17">
        <v>86</v>
      </c>
      <c r="D8" s="17" t="s">
        <v>49</v>
      </c>
      <c r="E8" s="17" t="s">
        <v>346</v>
      </c>
      <c r="F8" s="25">
        <f t="shared" si="1"/>
        <v>6.0682870370370361E-3</v>
      </c>
    </row>
    <row r="9" spans="1:6" x14ac:dyDescent="0.25">
      <c r="A9" s="16" t="str">
        <f t="shared" si="0"/>
        <v>Masters Men 2 (40-49)</v>
      </c>
      <c r="B9" s="36" t="s">
        <v>48</v>
      </c>
      <c r="C9" s="17">
        <v>82</v>
      </c>
      <c r="D9" s="17" t="s">
        <v>105</v>
      </c>
      <c r="E9" s="17" t="s">
        <v>347</v>
      </c>
      <c r="F9" s="25">
        <f t="shared" si="1"/>
        <v>6.3958333333333332E-3</v>
      </c>
    </row>
    <row r="10" spans="1:6" x14ac:dyDescent="0.25">
      <c r="A10" s="16" t="str">
        <f t="shared" si="0"/>
        <v>Masters Men 2 (40-49)</v>
      </c>
      <c r="B10" s="36" t="s">
        <v>48</v>
      </c>
      <c r="C10" s="17">
        <v>87</v>
      </c>
      <c r="D10" s="17" t="s">
        <v>86</v>
      </c>
      <c r="E10" s="17" t="s">
        <v>348</v>
      </c>
      <c r="F10" s="25">
        <f t="shared" si="1"/>
        <v>6.4826388888888893E-3</v>
      </c>
    </row>
    <row r="11" spans="1:6" x14ac:dyDescent="0.25">
      <c r="A11" s="16" t="str">
        <f t="shared" si="0"/>
        <v>Masters Men 2 (40-49)</v>
      </c>
      <c r="B11" s="36" t="s">
        <v>48</v>
      </c>
      <c r="C11" s="17">
        <v>88</v>
      </c>
      <c r="D11" s="17" t="s">
        <v>50</v>
      </c>
      <c r="E11" s="17" t="s">
        <v>349</v>
      </c>
      <c r="F11" s="25">
        <f t="shared" si="1"/>
        <v>9.2939814814814812E-3</v>
      </c>
    </row>
    <row r="12" spans="1:6" x14ac:dyDescent="0.25">
      <c r="A12" s="16" t="str">
        <f t="shared" si="0"/>
        <v>Masters Men 3 (50-59)</v>
      </c>
      <c r="B12" s="36" t="s">
        <v>51</v>
      </c>
      <c r="C12" s="17">
        <v>95</v>
      </c>
      <c r="D12" s="17" t="s">
        <v>158</v>
      </c>
      <c r="E12" s="17" t="s">
        <v>350</v>
      </c>
      <c r="F12" s="25">
        <f t="shared" si="1"/>
        <v>6.0868055555555554E-3</v>
      </c>
    </row>
    <row r="13" spans="1:6" x14ac:dyDescent="0.25">
      <c r="A13" s="16" t="str">
        <f t="shared" si="0"/>
        <v>Masters Men 3 (50-59)</v>
      </c>
      <c r="B13" s="36" t="s">
        <v>51</v>
      </c>
      <c r="C13" s="17">
        <v>97</v>
      </c>
      <c r="D13" s="17" t="s">
        <v>161</v>
      </c>
      <c r="E13" s="17" t="s">
        <v>351</v>
      </c>
      <c r="F13" s="25">
        <f t="shared" si="1"/>
        <v>7.9988425925925921E-3</v>
      </c>
    </row>
    <row r="14" spans="1:6" x14ac:dyDescent="0.25">
      <c r="A14" s="16" t="str">
        <f t="shared" si="0"/>
        <v>Social Men</v>
      </c>
      <c r="B14" s="36" t="s">
        <v>51</v>
      </c>
      <c r="C14" s="17">
        <v>135</v>
      </c>
      <c r="D14" s="17" t="s">
        <v>76</v>
      </c>
      <c r="E14" s="17" t="s">
        <v>193</v>
      </c>
      <c r="F14" s="61">
        <f t="shared" si="1"/>
        <v>2.0833333333333332E-2</v>
      </c>
    </row>
    <row r="15" spans="1:6" x14ac:dyDescent="0.25">
      <c r="A15" s="16" t="str">
        <f t="shared" si="0"/>
        <v>Masters Men 3 (50-59)</v>
      </c>
      <c r="B15" s="36" t="s">
        <v>51</v>
      </c>
      <c r="C15" s="17">
        <v>96</v>
      </c>
      <c r="D15" s="17" t="s">
        <v>93</v>
      </c>
      <c r="E15" s="17" t="s">
        <v>193</v>
      </c>
      <c r="F15" s="61">
        <f t="shared" si="1"/>
        <v>2.0833333333333332E-2</v>
      </c>
    </row>
    <row r="16" spans="1:6" x14ac:dyDescent="0.25">
      <c r="A16" s="16" t="str">
        <f t="shared" si="0"/>
        <v>Masters Men 4 (60+)</v>
      </c>
      <c r="B16" s="36" t="s">
        <v>52</v>
      </c>
      <c r="C16" s="17">
        <v>99</v>
      </c>
      <c r="D16" s="17" t="s">
        <v>53</v>
      </c>
      <c r="E16" s="17" t="s">
        <v>352</v>
      </c>
      <c r="F16" s="25">
        <f t="shared" si="1"/>
        <v>7.7071759259259255E-3</v>
      </c>
    </row>
    <row r="17" spans="1:6" x14ac:dyDescent="0.25">
      <c r="A17" s="16" t="str">
        <f t="shared" si="0"/>
        <v>Masters Men 4 (60+)</v>
      </c>
      <c r="B17" s="36" t="s">
        <v>52</v>
      </c>
      <c r="C17" s="17">
        <v>46</v>
      </c>
      <c r="D17" s="17" t="s">
        <v>54</v>
      </c>
      <c r="E17" s="17" t="s">
        <v>353</v>
      </c>
      <c r="F17" s="25">
        <f t="shared" si="1"/>
        <v>1.0438657407407407E-2</v>
      </c>
    </row>
    <row r="18" spans="1:6" x14ac:dyDescent="0.25">
      <c r="A18" s="16" t="str">
        <f t="shared" si="0"/>
        <v>Masters Men 4 (60+)</v>
      </c>
      <c r="B18" s="36" t="s">
        <v>52</v>
      </c>
      <c r="C18" s="17">
        <v>100</v>
      </c>
      <c r="D18" s="17" t="s">
        <v>55</v>
      </c>
      <c r="E18" s="17" t="s">
        <v>354</v>
      </c>
      <c r="F18" s="61">
        <f t="shared" si="1"/>
        <v>2.0833333333333332E-2</v>
      </c>
    </row>
    <row r="19" spans="1:6" x14ac:dyDescent="0.25">
      <c r="A19" s="16" t="str">
        <f t="shared" si="0"/>
        <v>Masters Women 1 (30+)</v>
      </c>
      <c r="B19" s="36" t="s">
        <v>70</v>
      </c>
      <c r="C19" s="17">
        <v>32</v>
      </c>
      <c r="D19" s="17" t="s">
        <v>153</v>
      </c>
      <c r="E19" s="17" t="s">
        <v>354</v>
      </c>
      <c r="F19" s="61">
        <f t="shared" si="1"/>
        <v>2.0833333333333332E-2</v>
      </c>
    </row>
    <row r="20" spans="1:6" x14ac:dyDescent="0.25">
      <c r="A20" s="16" t="str">
        <f t="shared" si="0"/>
        <v>Open Men</v>
      </c>
      <c r="B20" s="36" t="s">
        <v>1</v>
      </c>
      <c r="C20" s="17">
        <v>34</v>
      </c>
      <c r="D20" s="17" t="s">
        <v>88</v>
      </c>
      <c r="E20" s="17" t="s">
        <v>355</v>
      </c>
      <c r="F20" s="25">
        <f t="shared" si="1"/>
        <v>5.5578703703703701E-3</v>
      </c>
    </row>
    <row r="21" spans="1:6" x14ac:dyDescent="0.25">
      <c r="A21" s="16" t="str">
        <f t="shared" si="0"/>
        <v>Open Men</v>
      </c>
      <c r="B21" s="36" t="s">
        <v>1</v>
      </c>
      <c r="C21" s="17">
        <v>35</v>
      </c>
      <c r="D21" s="17" t="s">
        <v>43</v>
      </c>
      <c r="E21" s="17" t="s">
        <v>356</v>
      </c>
      <c r="F21" s="25">
        <f t="shared" si="1"/>
        <v>6.2939814814814811E-3</v>
      </c>
    </row>
    <row r="22" spans="1:6" x14ac:dyDescent="0.25">
      <c r="A22" s="16" t="str">
        <f t="shared" si="0"/>
        <v>Open Men</v>
      </c>
      <c r="B22" s="36" t="s">
        <v>1</v>
      </c>
      <c r="C22" s="17">
        <v>64</v>
      </c>
      <c r="D22" s="17" t="s">
        <v>230</v>
      </c>
      <c r="E22" s="17" t="s">
        <v>357</v>
      </c>
      <c r="F22" s="25">
        <f t="shared" si="1"/>
        <v>6.3796296296296301E-3</v>
      </c>
    </row>
    <row r="23" spans="1:6" x14ac:dyDescent="0.25">
      <c r="A23" s="16" t="str">
        <f t="shared" si="0"/>
        <v>Open Men</v>
      </c>
      <c r="B23" s="36" t="s">
        <v>1</v>
      </c>
      <c r="C23" s="17">
        <v>1</v>
      </c>
      <c r="D23" s="17" t="s">
        <v>10</v>
      </c>
      <c r="E23" s="17" t="s">
        <v>193</v>
      </c>
      <c r="F23" s="61">
        <f t="shared" si="1"/>
        <v>2.0833333333333332E-2</v>
      </c>
    </row>
    <row r="24" spans="1:6" x14ac:dyDescent="0.25">
      <c r="A24" s="16" t="str">
        <f t="shared" si="0"/>
        <v>Open Men</v>
      </c>
      <c r="B24" s="36" t="s">
        <v>1</v>
      </c>
      <c r="C24" s="17">
        <v>2</v>
      </c>
      <c r="D24" s="17" t="s">
        <v>14</v>
      </c>
      <c r="E24" s="17" t="s">
        <v>193</v>
      </c>
      <c r="F24" s="61">
        <f t="shared" si="1"/>
        <v>2.0833333333333332E-2</v>
      </c>
    </row>
    <row r="25" spans="1:6" x14ac:dyDescent="0.25">
      <c r="A25" s="16" t="str">
        <f t="shared" si="0"/>
        <v>Open Women</v>
      </c>
      <c r="B25" s="36" t="s">
        <v>137</v>
      </c>
      <c r="C25" s="17">
        <v>19</v>
      </c>
      <c r="D25" s="17" t="s">
        <v>135</v>
      </c>
      <c r="E25" s="17" t="s">
        <v>358</v>
      </c>
      <c r="F25" s="25">
        <f t="shared" si="1"/>
        <v>7.2442129629629627E-3</v>
      </c>
    </row>
    <row r="26" spans="1:6" x14ac:dyDescent="0.25">
      <c r="A26" s="16" t="str">
        <f t="shared" si="0"/>
        <v>Open Women</v>
      </c>
      <c r="B26" s="36" t="s">
        <v>137</v>
      </c>
      <c r="C26" s="17">
        <v>56</v>
      </c>
      <c r="D26" s="17" t="s">
        <v>233</v>
      </c>
      <c r="E26" s="17" t="s">
        <v>359</v>
      </c>
      <c r="F26" s="25">
        <f t="shared" si="1"/>
        <v>1.3802083333333333E-2</v>
      </c>
    </row>
    <row r="27" spans="1:6" x14ac:dyDescent="0.25">
      <c r="A27" s="16" t="str">
        <f t="shared" si="0"/>
        <v>Social Men</v>
      </c>
      <c r="B27" s="36" t="s">
        <v>78</v>
      </c>
      <c r="C27" s="17">
        <v>133</v>
      </c>
      <c r="D27" s="17" t="s">
        <v>151</v>
      </c>
      <c r="E27" s="17" t="s">
        <v>354</v>
      </c>
      <c r="F27" s="61">
        <f t="shared" si="1"/>
        <v>2.0833333333333332E-2</v>
      </c>
    </row>
    <row r="28" spans="1:6" x14ac:dyDescent="0.25">
      <c r="A28" s="16" t="str">
        <f t="shared" si="0"/>
        <v>U11 Men</v>
      </c>
      <c r="B28" s="36" t="s">
        <v>15</v>
      </c>
      <c r="C28" s="17">
        <v>312</v>
      </c>
      <c r="D28" s="17" t="s">
        <v>167</v>
      </c>
      <c r="E28" s="17" t="s">
        <v>360</v>
      </c>
      <c r="F28" s="25">
        <f t="shared" si="1"/>
        <v>5.642361111111111E-3</v>
      </c>
    </row>
    <row r="29" spans="1:6" x14ac:dyDescent="0.25">
      <c r="A29" s="16" t="str">
        <f t="shared" si="0"/>
        <v>U11 Men</v>
      </c>
      <c r="B29" s="36" t="s">
        <v>15</v>
      </c>
      <c r="C29" s="17">
        <v>313</v>
      </c>
      <c r="D29" s="17" t="s">
        <v>183</v>
      </c>
      <c r="E29" s="17" t="s">
        <v>361</v>
      </c>
      <c r="F29" s="25">
        <f t="shared" si="1"/>
        <v>7.332175925925926E-3</v>
      </c>
    </row>
    <row r="30" spans="1:6" x14ac:dyDescent="0.25">
      <c r="A30" s="16" t="str">
        <f t="shared" si="0"/>
        <v>U11 Men</v>
      </c>
      <c r="B30" s="36" t="s">
        <v>15</v>
      </c>
      <c r="C30" s="17">
        <v>311</v>
      </c>
      <c r="D30" s="17" t="s">
        <v>155</v>
      </c>
      <c r="E30" s="17" t="s">
        <v>362</v>
      </c>
      <c r="F30" s="25">
        <f t="shared" si="1"/>
        <v>8.788194444444444E-3</v>
      </c>
    </row>
    <row r="31" spans="1:6" x14ac:dyDescent="0.25">
      <c r="A31" s="16" t="str">
        <f t="shared" si="0"/>
        <v>U11 Men</v>
      </c>
      <c r="B31" s="36" t="s">
        <v>15</v>
      </c>
      <c r="C31" s="17">
        <v>307</v>
      </c>
      <c r="D31" s="17" t="s">
        <v>171</v>
      </c>
      <c r="E31" s="17" t="s">
        <v>354</v>
      </c>
      <c r="F31" s="61">
        <f t="shared" si="1"/>
        <v>2.0833333333333332E-2</v>
      </c>
    </row>
    <row r="32" spans="1:6" x14ac:dyDescent="0.25">
      <c r="A32" s="16" t="str">
        <f t="shared" si="0"/>
        <v>U11 Men</v>
      </c>
      <c r="B32" s="36" t="s">
        <v>15</v>
      </c>
      <c r="C32" s="17">
        <v>308</v>
      </c>
      <c r="D32" s="17" t="s">
        <v>82</v>
      </c>
      <c r="E32" s="17" t="s">
        <v>354</v>
      </c>
      <c r="F32" s="61">
        <f t="shared" si="1"/>
        <v>2.0833333333333332E-2</v>
      </c>
    </row>
    <row r="33" spans="1:6" x14ac:dyDescent="0.25">
      <c r="A33" s="16" t="str">
        <f t="shared" si="0"/>
        <v>U11 Men</v>
      </c>
      <c r="B33" s="36" t="s">
        <v>15</v>
      </c>
      <c r="C33" s="17">
        <v>309</v>
      </c>
      <c r="D33" s="17" t="s">
        <v>107</v>
      </c>
      <c r="E33" s="17" t="s">
        <v>193</v>
      </c>
      <c r="F33" s="61">
        <f t="shared" si="1"/>
        <v>2.0833333333333332E-2</v>
      </c>
    </row>
    <row r="34" spans="1:6" x14ac:dyDescent="0.25">
      <c r="A34" s="16" t="str">
        <f t="shared" si="0"/>
        <v>U11 Women</v>
      </c>
      <c r="B34" s="36" t="s">
        <v>118</v>
      </c>
      <c r="C34" s="17">
        <v>314</v>
      </c>
      <c r="D34" s="17" t="s">
        <v>116</v>
      </c>
      <c r="E34" s="17" t="s">
        <v>363</v>
      </c>
      <c r="F34" s="25">
        <f t="shared" si="1"/>
        <v>7.9560185185185185E-3</v>
      </c>
    </row>
    <row r="35" spans="1:6" x14ac:dyDescent="0.25">
      <c r="A35" s="16" t="str">
        <f t="shared" si="0"/>
        <v>U13 Men</v>
      </c>
      <c r="B35" s="36" t="s">
        <v>18</v>
      </c>
      <c r="C35" s="17">
        <v>195</v>
      </c>
      <c r="D35" s="17" t="s">
        <v>130</v>
      </c>
      <c r="E35" s="17" t="s">
        <v>364</v>
      </c>
      <c r="F35" s="25">
        <f t="shared" si="1"/>
        <v>4.929398148148148E-3</v>
      </c>
    </row>
    <row r="36" spans="1:6" x14ac:dyDescent="0.25">
      <c r="A36" s="16" t="str">
        <f t="shared" ref="A36:A72" si="2">VLOOKUP(D36, Name_Dist_24, 2, FALSE)</f>
        <v>U13 Men</v>
      </c>
      <c r="B36" s="36" t="s">
        <v>18</v>
      </c>
      <c r="C36" s="17">
        <v>193</v>
      </c>
      <c r="D36" s="17" t="s">
        <v>173</v>
      </c>
      <c r="E36" s="17" t="s">
        <v>365</v>
      </c>
      <c r="F36" s="25">
        <f t="shared" si="1"/>
        <v>5.0810185185185186E-3</v>
      </c>
    </row>
    <row r="37" spans="1:6" x14ac:dyDescent="0.25">
      <c r="A37" s="16" t="str">
        <f t="shared" si="2"/>
        <v>U13 Men</v>
      </c>
      <c r="B37" s="36" t="s">
        <v>18</v>
      </c>
      <c r="C37" s="17">
        <v>196</v>
      </c>
      <c r="D37" s="17" t="s">
        <v>109</v>
      </c>
      <c r="E37" s="17" t="s">
        <v>366</v>
      </c>
      <c r="F37" s="25">
        <f t="shared" si="1"/>
        <v>6.7199074074074079E-3</v>
      </c>
    </row>
    <row r="38" spans="1:6" x14ac:dyDescent="0.25">
      <c r="A38" s="16" t="str">
        <f t="shared" si="2"/>
        <v>U13 Men</v>
      </c>
      <c r="B38" s="36" t="s">
        <v>18</v>
      </c>
      <c r="C38" s="17">
        <v>197</v>
      </c>
      <c r="D38" s="17" t="s">
        <v>96</v>
      </c>
      <c r="E38" s="17" t="s">
        <v>367</v>
      </c>
      <c r="F38" s="25">
        <f t="shared" si="1"/>
        <v>7.4907407407407414E-3</v>
      </c>
    </row>
    <row r="39" spans="1:6" x14ac:dyDescent="0.25">
      <c r="A39" s="16" t="str">
        <f t="shared" si="2"/>
        <v>U13 Men</v>
      </c>
      <c r="B39" s="36" t="s">
        <v>18</v>
      </c>
      <c r="C39" s="17">
        <v>192</v>
      </c>
      <c r="D39" s="17" t="s">
        <v>16</v>
      </c>
      <c r="E39" s="17" t="s">
        <v>354</v>
      </c>
      <c r="F39" s="61">
        <f t="shared" si="1"/>
        <v>2.0833333333333332E-2</v>
      </c>
    </row>
    <row r="40" spans="1:6" x14ac:dyDescent="0.25">
      <c r="A40" s="16" t="str">
        <f t="shared" si="2"/>
        <v>U13 Women</v>
      </c>
      <c r="B40" s="36" t="s">
        <v>56</v>
      </c>
      <c r="C40" s="17">
        <v>198</v>
      </c>
      <c r="D40" s="17" t="s">
        <v>100</v>
      </c>
      <c r="E40" s="17" t="s">
        <v>368</v>
      </c>
      <c r="F40" s="25">
        <f t="shared" si="1"/>
        <v>6.8009259259259264E-3</v>
      </c>
    </row>
    <row r="41" spans="1:6" x14ac:dyDescent="0.25">
      <c r="A41" s="16" t="str">
        <f t="shared" si="2"/>
        <v>U15 Men</v>
      </c>
      <c r="B41" s="36" t="s">
        <v>20</v>
      </c>
      <c r="C41" s="17">
        <v>212</v>
      </c>
      <c r="D41" s="17" t="s">
        <v>169</v>
      </c>
      <c r="E41" s="17" t="s">
        <v>369</v>
      </c>
      <c r="F41" s="25">
        <f t="shared" si="1"/>
        <v>5.883101851851852E-3</v>
      </c>
    </row>
    <row r="42" spans="1:6" x14ac:dyDescent="0.25">
      <c r="A42" s="16" t="str">
        <f t="shared" si="2"/>
        <v>U15 Men</v>
      </c>
      <c r="B42" s="36" t="s">
        <v>20</v>
      </c>
      <c r="C42" s="17">
        <v>215</v>
      </c>
      <c r="D42" s="17" t="s">
        <v>122</v>
      </c>
      <c r="E42" s="17" t="s">
        <v>370</v>
      </c>
      <c r="F42" s="25">
        <f t="shared" si="1"/>
        <v>6.3854166666666668E-3</v>
      </c>
    </row>
    <row r="43" spans="1:6" x14ac:dyDescent="0.25">
      <c r="A43" s="16" t="str">
        <f t="shared" si="2"/>
        <v>U15 Men</v>
      </c>
      <c r="B43" s="36" t="s">
        <v>20</v>
      </c>
      <c r="C43" s="17">
        <v>214</v>
      </c>
      <c r="D43" s="17" t="s">
        <v>132</v>
      </c>
      <c r="E43" s="17" t="s">
        <v>371</v>
      </c>
      <c r="F43" s="25">
        <f t="shared" si="1"/>
        <v>6.4664351851851853E-3</v>
      </c>
    </row>
    <row r="44" spans="1:6" x14ac:dyDescent="0.25">
      <c r="A44" s="16" t="str">
        <f t="shared" si="2"/>
        <v>U17 Men</v>
      </c>
      <c r="B44" s="36" t="s">
        <v>20</v>
      </c>
      <c r="C44" s="17">
        <v>210</v>
      </c>
      <c r="D44" s="17" t="s">
        <v>149</v>
      </c>
      <c r="E44" s="17" t="s">
        <v>372</v>
      </c>
      <c r="F44" s="25">
        <f t="shared" si="1"/>
        <v>6.8113425925925928E-3</v>
      </c>
    </row>
    <row r="45" spans="1:6" x14ac:dyDescent="0.25">
      <c r="A45" s="16" t="str">
        <f t="shared" si="2"/>
        <v>U15 Men</v>
      </c>
      <c r="B45" s="36" t="s">
        <v>20</v>
      </c>
      <c r="C45" s="17">
        <v>216</v>
      </c>
      <c r="D45" s="17" t="s">
        <v>111</v>
      </c>
      <c r="E45" s="17" t="s">
        <v>373</v>
      </c>
      <c r="F45" s="25">
        <f t="shared" si="1"/>
        <v>6.975694444444445E-3</v>
      </c>
    </row>
    <row r="46" spans="1:6" x14ac:dyDescent="0.25">
      <c r="A46" s="16" t="e">
        <f t="shared" si="2"/>
        <v>#N/A</v>
      </c>
      <c r="B46" s="36" t="s">
        <v>20</v>
      </c>
      <c r="C46" s="17">
        <v>83</v>
      </c>
      <c r="D46" s="17" t="s">
        <v>312</v>
      </c>
      <c r="E46" s="17" t="s">
        <v>374</v>
      </c>
      <c r="F46" s="25">
        <f t="shared" si="1"/>
        <v>7.5393518518518518E-3</v>
      </c>
    </row>
    <row r="47" spans="1:6" x14ac:dyDescent="0.25">
      <c r="A47" s="16" t="str">
        <f t="shared" si="2"/>
        <v>U15 Men</v>
      </c>
      <c r="B47" s="36" t="s">
        <v>20</v>
      </c>
      <c r="C47" s="17">
        <v>213</v>
      </c>
      <c r="D47" s="17" t="s">
        <v>24</v>
      </c>
      <c r="E47" s="17" t="s">
        <v>375</v>
      </c>
      <c r="F47" s="25">
        <f t="shared" si="1"/>
        <v>8.0717592592592594E-3</v>
      </c>
    </row>
    <row r="48" spans="1:6" x14ac:dyDescent="0.25">
      <c r="A48" s="16" t="str">
        <f t="shared" si="2"/>
        <v>U15 Men</v>
      </c>
      <c r="B48" s="36" t="s">
        <v>20</v>
      </c>
      <c r="C48" s="17">
        <v>211</v>
      </c>
      <c r="D48" s="17" t="s">
        <v>177</v>
      </c>
      <c r="E48" s="17" t="s">
        <v>376</v>
      </c>
      <c r="F48" s="25">
        <f t="shared" si="1"/>
        <v>8.1018518518518514E-3</v>
      </c>
    </row>
    <row r="49" spans="1:6" x14ac:dyDescent="0.25">
      <c r="A49" s="16" t="str">
        <f t="shared" si="2"/>
        <v>U15 Men</v>
      </c>
      <c r="B49" s="36" t="s">
        <v>20</v>
      </c>
      <c r="C49" s="17">
        <v>217</v>
      </c>
      <c r="D49" s="17" t="s">
        <v>181</v>
      </c>
      <c r="E49" s="17" t="s">
        <v>377</v>
      </c>
      <c r="F49" s="25">
        <f t="shared" si="1"/>
        <v>9.3668981481481468E-3</v>
      </c>
    </row>
    <row r="50" spans="1:6" x14ac:dyDescent="0.25">
      <c r="A50" s="16" t="str">
        <f t="shared" si="2"/>
        <v>U15 Men</v>
      </c>
      <c r="B50" s="36" t="s">
        <v>20</v>
      </c>
      <c r="C50" s="17">
        <v>194</v>
      </c>
      <c r="D50" s="17" t="s">
        <v>22</v>
      </c>
      <c r="E50" s="17" t="s">
        <v>354</v>
      </c>
      <c r="F50" s="61">
        <f t="shared" si="1"/>
        <v>2.0833333333333332E-2</v>
      </c>
    </row>
    <row r="51" spans="1:6" x14ac:dyDescent="0.25">
      <c r="A51" s="16" t="str">
        <f t="shared" si="2"/>
        <v>U15 Men</v>
      </c>
      <c r="B51" s="36" t="s">
        <v>20</v>
      </c>
      <c r="C51" s="17">
        <v>129</v>
      </c>
      <c r="D51" s="17" t="s">
        <v>121</v>
      </c>
      <c r="E51" s="17" t="s">
        <v>193</v>
      </c>
      <c r="F51" s="61">
        <f t="shared" si="1"/>
        <v>2.0833333333333332E-2</v>
      </c>
    </row>
    <row r="52" spans="1:6" x14ac:dyDescent="0.25">
      <c r="A52" s="16" t="str">
        <f t="shared" si="2"/>
        <v>U15 Women</v>
      </c>
      <c r="B52" s="36" t="s">
        <v>57</v>
      </c>
      <c r="C52" s="17">
        <v>76</v>
      </c>
      <c r="D52" s="17" t="s">
        <v>62</v>
      </c>
      <c r="E52" s="17" t="s">
        <v>378</v>
      </c>
      <c r="F52" s="25">
        <f t="shared" si="1"/>
        <v>8.1793981481481492E-3</v>
      </c>
    </row>
    <row r="53" spans="1:6" x14ac:dyDescent="0.25">
      <c r="A53" s="16" t="str">
        <f t="shared" si="2"/>
        <v>U15 Women</v>
      </c>
      <c r="B53" s="36" t="s">
        <v>57</v>
      </c>
      <c r="C53" s="17">
        <v>208</v>
      </c>
      <c r="D53" s="17" t="s">
        <v>61</v>
      </c>
      <c r="E53" s="17" t="s">
        <v>354</v>
      </c>
      <c r="F53" s="61">
        <f t="shared" si="1"/>
        <v>2.0833333333333332E-2</v>
      </c>
    </row>
    <row r="54" spans="1:6" x14ac:dyDescent="0.25">
      <c r="A54" s="16" t="str">
        <f t="shared" si="2"/>
        <v>U15 Women</v>
      </c>
      <c r="B54" s="36" t="s">
        <v>57</v>
      </c>
      <c r="C54" s="17">
        <v>209</v>
      </c>
      <c r="D54" s="17" t="s">
        <v>119</v>
      </c>
      <c r="E54" s="17" t="s">
        <v>354</v>
      </c>
      <c r="F54" s="61">
        <f t="shared" si="1"/>
        <v>2.0833333333333332E-2</v>
      </c>
    </row>
    <row r="55" spans="1:6" x14ac:dyDescent="0.25">
      <c r="A55" s="16" t="str">
        <f t="shared" si="2"/>
        <v>U17 Men</v>
      </c>
      <c r="B55" s="36" t="s">
        <v>33</v>
      </c>
      <c r="C55" s="17">
        <v>202</v>
      </c>
      <c r="D55" s="17" t="s">
        <v>163</v>
      </c>
      <c r="E55" s="17" t="s">
        <v>379</v>
      </c>
      <c r="F55" s="25">
        <f t="shared" si="1"/>
        <v>5.875E-3</v>
      </c>
    </row>
    <row r="56" spans="1:6" x14ac:dyDescent="0.25">
      <c r="A56" s="16" t="str">
        <f t="shared" si="2"/>
        <v>U17 Men</v>
      </c>
      <c r="B56" s="36" t="s">
        <v>33</v>
      </c>
      <c r="C56" s="17">
        <v>206</v>
      </c>
      <c r="D56" s="17" t="s">
        <v>102</v>
      </c>
      <c r="E56" s="17" t="s">
        <v>380</v>
      </c>
      <c r="F56" s="25">
        <f t="shared" si="1"/>
        <v>6.1817129629629635E-3</v>
      </c>
    </row>
    <row r="57" spans="1:6" x14ac:dyDescent="0.25">
      <c r="A57" s="16" t="str">
        <f t="shared" si="2"/>
        <v>U17 Men</v>
      </c>
      <c r="B57" s="36" t="s">
        <v>33</v>
      </c>
      <c r="C57" s="17">
        <v>201</v>
      </c>
      <c r="D57" s="17" t="s">
        <v>98</v>
      </c>
      <c r="E57" s="17" t="s">
        <v>381</v>
      </c>
      <c r="F57" s="25">
        <f t="shared" si="1"/>
        <v>6.564814814814815E-3</v>
      </c>
    </row>
    <row r="58" spans="1:6" x14ac:dyDescent="0.25">
      <c r="A58" s="16" t="str">
        <f t="shared" si="2"/>
        <v>U17 Men</v>
      </c>
      <c r="B58" s="36" t="s">
        <v>33</v>
      </c>
      <c r="C58" s="17">
        <v>200</v>
      </c>
      <c r="D58" s="17" t="s">
        <v>21</v>
      </c>
      <c r="E58" s="17" t="s">
        <v>382</v>
      </c>
      <c r="F58" s="25">
        <f t="shared" si="1"/>
        <v>6.5925925925925926E-3</v>
      </c>
    </row>
    <row r="59" spans="1:6" x14ac:dyDescent="0.25">
      <c r="A59" s="16" t="str">
        <f t="shared" si="2"/>
        <v>U17 Men</v>
      </c>
      <c r="B59" s="36" t="s">
        <v>33</v>
      </c>
      <c r="C59" s="17">
        <v>204</v>
      </c>
      <c r="D59" s="17" t="s">
        <v>35</v>
      </c>
      <c r="E59" s="17" t="s">
        <v>383</v>
      </c>
      <c r="F59" s="25">
        <f t="shared" si="1"/>
        <v>6.6712962962962958E-3</v>
      </c>
    </row>
    <row r="60" spans="1:6" x14ac:dyDescent="0.25">
      <c r="A60" s="16" t="str">
        <f t="shared" si="2"/>
        <v>U17 Men</v>
      </c>
      <c r="B60" s="36" t="s">
        <v>33</v>
      </c>
      <c r="C60" s="17">
        <v>207</v>
      </c>
      <c r="D60" s="17" t="s">
        <v>147</v>
      </c>
      <c r="E60" s="17" t="s">
        <v>384</v>
      </c>
      <c r="F60" s="25">
        <f t="shared" si="1"/>
        <v>6.8391203703703704E-3</v>
      </c>
    </row>
    <row r="61" spans="1:6" x14ac:dyDescent="0.25">
      <c r="A61" s="16" t="str">
        <f t="shared" si="2"/>
        <v>U17 Men</v>
      </c>
      <c r="B61" s="36" t="s">
        <v>33</v>
      </c>
      <c r="C61" s="17">
        <v>205</v>
      </c>
      <c r="D61" s="17" t="s">
        <v>30</v>
      </c>
      <c r="E61" s="17" t="s">
        <v>385</v>
      </c>
      <c r="F61" s="25">
        <f t="shared" si="1"/>
        <v>7.3124999999999996E-3</v>
      </c>
    </row>
    <row r="62" spans="1:6" x14ac:dyDescent="0.25">
      <c r="A62" s="16" t="str">
        <f t="shared" si="2"/>
        <v>U17 Women</v>
      </c>
      <c r="B62" s="36" t="s">
        <v>64</v>
      </c>
      <c r="C62" s="17">
        <v>187</v>
      </c>
      <c r="D62" s="17" t="s">
        <v>58</v>
      </c>
      <c r="E62" s="17" t="s">
        <v>386</v>
      </c>
      <c r="F62" s="25">
        <f t="shared" si="1"/>
        <v>7.0428240740740737E-3</v>
      </c>
    </row>
    <row r="63" spans="1:6" x14ac:dyDescent="0.25">
      <c r="A63" s="16" t="str">
        <f t="shared" si="2"/>
        <v>U17 Women</v>
      </c>
      <c r="B63" s="36" t="s">
        <v>64</v>
      </c>
      <c r="C63" s="17">
        <v>189</v>
      </c>
      <c r="D63" s="17" t="s">
        <v>59</v>
      </c>
      <c r="E63" s="17" t="s">
        <v>387</v>
      </c>
      <c r="F63" s="25">
        <f t="shared" si="1"/>
        <v>7.5578703703703702E-3</v>
      </c>
    </row>
    <row r="64" spans="1:6" x14ac:dyDescent="0.25">
      <c r="A64" s="16" t="str">
        <f t="shared" si="2"/>
        <v>U17 Women</v>
      </c>
      <c r="B64" s="36" t="s">
        <v>64</v>
      </c>
      <c r="C64" s="17">
        <v>188</v>
      </c>
      <c r="D64" s="17" t="s">
        <v>67</v>
      </c>
      <c r="E64" s="17" t="s">
        <v>388</v>
      </c>
      <c r="F64" s="25">
        <f t="shared" si="1"/>
        <v>8.6030092592592582E-3</v>
      </c>
    </row>
    <row r="65" spans="1:6" x14ac:dyDescent="0.25">
      <c r="A65" s="16" t="str">
        <f t="shared" si="2"/>
        <v>U19 Men</v>
      </c>
      <c r="B65" s="36" t="s">
        <v>42</v>
      </c>
      <c r="C65" s="17">
        <v>159</v>
      </c>
      <c r="D65" s="17" t="s">
        <v>34</v>
      </c>
      <c r="E65" s="17" t="s">
        <v>389</v>
      </c>
      <c r="F65" s="25">
        <f t="shared" si="1"/>
        <v>5.673611111111111E-3</v>
      </c>
    </row>
    <row r="66" spans="1:6" x14ac:dyDescent="0.25">
      <c r="A66" s="16" t="str">
        <f t="shared" si="2"/>
        <v>U19 Men</v>
      </c>
      <c r="B66" s="36" t="s">
        <v>42</v>
      </c>
      <c r="C66" s="17">
        <v>167</v>
      </c>
      <c r="D66" s="17" t="s">
        <v>128</v>
      </c>
      <c r="E66" s="17" t="s">
        <v>390</v>
      </c>
      <c r="F66" s="25">
        <f t="shared" si="1"/>
        <v>6.409722222222222E-3</v>
      </c>
    </row>
    <row r="67" spans="1:6" x14ac:dyDescent="0.25">
      <c r="A67" s="16" t="str">
        <f t="shared" si="2"/>
        <v>U19 Men</v>
      </c>
      <c r="B67" s="36" t="s">
        <v>42</v>
      </c>
      <c r="C67" s="17">
        <v>152</v>
      </c>
      <c r="D67" s="17" t="s">
        <v>46</v>
      </c>
      <c r="E67" s="17" t="s">
        <v>391</v>
      </c>
      <c r="F67" s="25">
        <f t="shared" si="1"/>
        <v>6.4837962962962965E-3</v>
      </c>
    </row>
    <row r="68" spans="1:6" x14ac:dyDescent="0.25">
      <c r="A68" s="16" t="str">
        <f t="shared" si="2"/>
        <v>U19 Men</v>
      </c>
      <c r="B68" s="36" t="s">
        <v>42</v>
      </c>
      <c r="C68" s="17">
        <v>157</v>
      </c>
      <c r="D68" s="17" t="s">
        <v>45</v>
      </c>
      <c r="E68" s="17" t="s">
        <v>392</v>
      </c>
      <c r="F68" s="25">
        <f t="shared" si="1"/>
        <v>6.5347222222222221E-3</v>
      </c>
    </row>
    <row r="69" spans="1:6" x14ac:dyDescent="0.25">
      <c r="A69" s="16" t="str">
        <f t="shared" si="2"/>
        <v>U19 Men</v>
      </c>
      <c r="B69" s="36" t="s">
        <v>42</v>
      </c>
      <c r="C69" s="17">
        <v>155</v>
      </c>
      <c r="D69" s="17" t="s">
        <v>36</v>
      </c>
      <c r="E69" s="17" t="s">
        <v>393</v>
      </c>
      <c r="F69" s="25">
        <f t="shared" ref="F69:F72" si="3">IF(ISNUMBER(TIMEVALUE(E69)),TIMEVALUE(E69),1/48)</f>
        <v>7.0821759259259258E-3</v>
      </c>
    </row>
    <row r="70" spans="1:6" x14ac:dyDescent="0.25">
      <c r="A70" s="16" t="str">
        <f t="shared" si="2"/>
        <v>U19 Men</v>
      </c>
      <c r="B70" s="36" t="s">
        <v>42</v>
      </c>
      <c r="C70" s="17">
        <v>203</v>
      </c>
      <c r="D70" s="17" t="s">
        <v>41</v>
      </c>
      <c r="E70" s="17" t="s">
        <v>394</v>
      </c>
      <c r="F70" s="25">
        <f t="shared" si="3"/>
        <v>7.4270833333333341E-3</v>
      </c>
    </row>
    <row r="71" spans="1:6" x14ac:dyDescent="0.25">
      <c r="A71" s="16" t="str">
        <f t="shared" si="2"/>
        <v>U19 Women</v>
      </c>
      <c r="B71" s="36" t="s">
        <v>68</v>
      </c>
      <c r="C71" s="17">
        <v>127</v>
      </c>
      <c r="D71" s="17" t="s">
        <v>114</v>
      </c>
      <c r="E71" s="17" t="s">
        <v>395</v>
      </c>
      <c r="F71" s="25">
        <f t="shared" si="3"/>
        <v>6.1423611111111115E-3</v>
      </c>
    </row>
    <row r="72" spans="1:6" x14ac:dyDescent="0.25">
      <c r="A72" s="16" t="str">
        <f t="shared" si="2"/>
        <v>U19 Women</v>
      </c>
      <c r="B72" s="36" t="s">
        <v>68</v>
      </c>
      <c r="C72" s="17">
        <v>48</v>
      </c>
      <c r="D72" s="17" t="s">
        <v>65</v>
      </c>
      <c r="E72" s="17" t="s">
        <v>396</v>
      </c>
      <c r="F72" s="25">
        <f t="shared" si="3"/>
        <v>6.4062499999999996E-3</v>
      </c>
    </row>
  </sheetData>
  <autoFilter ref="A3:F72" xr:uid="{FAD53B48-4D78-408D-9FCB-64F892632B83}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48A4-E2C7-48AD-880D-7B7F3AE2FFBE}">
  <sheetPr>
    <tabColor theme="7" tint="0.79998168889431442"/>
    <outlinePr summaryBelow="0" summaryRight="0"/>
    <pageSetUpPr autoPageBreaks="0" fitToPage="1"/>
  </sheetPr>
  <dimension ref="A1:F61"/>
  <sheetViews>
    <sheetView workbookViewId="0">
      <pane ySplit="3" topLeftCell="A4" activePane="bottomLeft" state="frozen"/>
      <selection pane="bottomLeft" activeCell="A2" sqref="A2"/>
    </sheetView>
  </sheetViews>
  <sheetFormatPr defaultRowHeight="13.2" x14ac:dyDescent="0.25"/>
  <cols>
    <col min="1" max="1" width="16.44140625" style="16" customWidth="1"/>
    <col min="2" max="2" width="8.88671875" style="36" customWidth="1"/>
    <col min="3" max="3" width="19.109375" style="17" customWidth="1"/>
    <col min="4" max="4" width="8.88671875" style="16" customWidth="1"/>
    <col min="5" max="5" width="12.6640625" style="17" customWidth="1"/>
    <col min="6" max="16384" width="8.88671875" style="16"/>
  </cols>
  <sheetData>
    <row r="1" spans="1:6" x14ac:dyDescent="0.25">
      <c r="A1" s="9" t="s">
        <v>405</v>
      </c>
      <c r="D1" s="79" t="s">
        <v>401</v>
      </c>
      <c r="E1" s="80" t="s">
        <v>404</v>
      </c>
    </row>
    <row r="2" spans="1:6" ht="6.6" customHeight="1" x14ac:dyDescent="0.25">
      <c r="A2" s="9"/>
    </row>
    <row r="3" spans="1:6" x14ac:dyDescent="0.25">
      <c r="A3" s="18" t="s">
        <v>69</v>
      </c>
      <c r="B3" s="37" t="s">
        <v>2</v>
      </c>
      <c r="C3" s="19" t="s">
        <v>3</v>
      </c>
      <c r="D3" s="18" t="s">
        <v>397</v>
      </c>
      <c r="E3" s="19" t="s">
        <v>8</v>
      </c>
      <c r="F3" s="19" t="s">
        <v>75</v>
      </c>
    </row>
    <row r="4" spans="1:6" x14ac:dyDescent="0.25">
      <c r="A4" s="16" t="str">
        <f t="shared" ref="A4:A35" si="0">VLOOKUP(C4, Name_Dist_24, 2, FALSE)</f>
        <v>eBike</v>
      </c>
      <c r="B4" s="36" t="s">
        <v>19</v>
      </c>
      <c r="C4" s="17" t="s">
        <v>84</v>
      </c>
      <c r="D4">
        <v>3</v>
      </c>
      <c r="E4">
        <f t="shared" ref="E4:E35" si="1">VLOOKUP(D4,Crit_Points2,2,FALSE)</f>
        <v>45</v>
      </c>
      <c r="F4" s="16" t="str">
        <f t="shared" ref="F4:F35" si="2">VLOOKUP(C4,Name_Dist_24,3,FALSE)</f>
        <v>98</v>
      </c>
    </row>
    <row r="5" spans="1:6" x14ac:dyDescent="0.25">
      <c r="A5" s="16" t="str">
        <f t="shared" si="0"/>
        <v>eBike</v>
      </c>
      <c r="B5" s="36" t="s">
        <v>9</v>
      </c>
      <c r="C5" s="17" t="s">
        <v>90</v>
      </c>
      <c r="D5">
        <v>2</v>
      </c>
      <c r="E5">
        <f t="shared" si="1"/>
        <v>47</v>
      </c>
      <c r="F5" s="16" t="str">
        <f t="shared" si="2"/>
        <v>50</v>
      </c>
    </row>
    <row r="6" spans="1:6" x14ac:dyDescent="0.25">
      <c r="A6" s="16" t="str">
        <f t="shared" si="0"/>
        <v>eBike</v>
      </c>
      <c r="B6" s="36" t="s">
        <v>13</v>
      </c>
      <c r="C6" s="17" t="s">
        <v>124</v>
      </c>
      <c r="D6">
        <v>1</v>
      </c>
      <c r="E6">
        <f t="shared" si="1"/>
        <v>50</v>
      </c>
      <c r="F6" s="16" t="str">
        <f t="shared" si="2"/>
        <v>134</v>
      </c>
    </row>
    <row r="7" spans="1:6" x14ac:dyDescent="0.25">
      <c r="A7" s="16" t="str">
        <f t="shared" si="0"/>
        <v>eBike</v>
      </c>
      <c r="B7" s="36" t="s">
        <v>26</v>
      </c>
      <c r="C7" s="17" t="s">
        <v>145</v>
      </c>
      <c r="D7">
        <v>4</v>
      </c>
      <c r="E7">
        <f t="shared" si="1"/>
        <v>43</v>
      </c>
      <c r="F7" s="16" t="str">
        <f t="shared" si="2"/>
        <v>78</v>
      </c>
    </row>
    <row r="8" spans="1:6" x14ac:dyDescent="0.25">
      <c r="A8" s="63" t="str">
        <f t="shared" si="0"/>
        <v>Masters Men 2 (40-49)</v>
      </c>
      <c r="B8" s="36" t="s">
        <v>26</v>
      </c>
      <c r="C8" s="17" t="s">
        <v>50</v>
      </c>
      <c r="D8">
        <v>4</v>
      </c>
      <c r="E8">
        <f t="shared" si="1"/>
        <v>43</v>
      </c>
      <c r="F8" s="16" t="str">
        <f t="shared" si="2"/>
        <v>88</v>
      </c>
    </row>
    <row r="9" spans="1:6" x14ac:dyDescent="0.25">
      <c r="A9" s="63" t="str">
        <f t="shared" si="0"/>
        <v>Masters Men 2 (40-49)</v>
      </c>
      <c r="B9" s="36" t="s">
        <v>19</v>
      </c>
      <c r="C9" s="17" t="s">
        <v>86</v>
      </c>
      <c r="D9">
        <v>3</v>
      </c>
      <c r="E9">
        <f t="shared" si="1"/>
        <v>45</v>
      </c>
      <c r="F9" s="16" t="str">
        <f t="shared" si="2"/>
        <v>87</v>
      </c>
    </row>
    <row r="10" spans="1:6" x14ac:dyDescent="0.25">
      <c r="A10" s="63" t="str">
        <f t="shared" si="0"/>
        <v>Masters Men 2 (40-49)</v>
      </c>
      <c r="B10" s="36" t="s">
        <v>13</v>
      </c>
      <c r="C10" s="17" t="s">
        <v>105</v>
      </c>
      <c r="D10">
        <v>1</v>
      </c>
      <c r="E10">
        <f t="shared" si="1"/>
        <v>50</v>
      </c>
      <c r="F10" s="16" t="str">
        <f t="shared" si="2"/>
        <v>82</v>
      </c>
    </row>
    <row r="11" spans="1:6" x14ac:dyDescent="0.25">
      <c r="A11" s="63" t="str">
        <f t="shared" si="0"/>
        <v>Masters Men 2 (40-49)</v>
      </c>
      <c r="B11" s="36" t="s">
        <v>9</v>
      </c>
      <c r="C11" s="17" t="s">
        <v>49</v>
      </c>
      <c r="D11">
        <v>2</v>
      </c>
      <c r="E11">
        <f t="shared" si="1"/>
        <v>47</v>
      </c>
      <c r="F11" s="16" t="str">
        <f t="shared" si="2"/>
        <v>86</v>
      </c>
    </row>
    <row r="12" spans="1:6" x14ac:dyDescent="0.25">
      <c r="A12" s="63" t="str">
        <f t="shared" si="0"/>
        <v>Masters Men 3 (50-59)</v>
      </c>
      <c r="B12" s="36" t="s">
        <v>13</v>
      </c>
      <c r="C12" s="17" t="s">
        <v>93</v>
      </c>
      <c r="D12">
        <v>0</v>
      </c>
      <c r="E12" s="59">
        <f t="shared" si="1"/>
        <v>0</v>
      </c>
      <c r="F12" s="16" t="str">
        <f t="shared" si="2"/>
        <v>96</v>
      </c>
    </row>
    <row r="13" spans="1:6" x14ac:dyDescent="0.25">
      <c r="A13" s="63" t="str">
        <f t="shared" si="0"/>
        <v>Masters Men 3 (50-59)</v>
      </c>
      <c r="B13" s="36" t="s">
        <v>9</v>
      </c>
      <c r="C13" s="17" t="s">
        <v>158</v>
      </c>
      <c r="D13">
        <v>1</v>
      </c>
      <c r="E13">
        <f t="shared" si="1"/>
        <v>50</v>
      </c>
      <c r="F13" s="16" t="str">
        <f t="shared" si="2"/>
        <v>95</v>
      </c>
    </row>
    <row r="14" spans="1:6" x14ac:dyDescent="0.25">
      <c r="A14" s="63" t="str">
        <f t="shared" si="0"/>
        <v>Masters Men 3 (50-59)</v>
      </c>
      <c r="B14" s="36" t="s">
        <v>19</v>
      </c>
      <c r="C14" s="17" t="s">
        <v>161</v>
      </c>
      <c r="D14">
        <v>0</v>
      </c>
      <c r="E14" s="59">
        <f t="shared" si="1"/>
        <v>0</v>
      </c>
      <c r="F14" s="16" t="str">
        <f t="shared" si="2"/>
        <v>97</v>
      </c>
    </row>
    <row r="15" spans="1:6" x14ac:dyDescent="0.25">
      <c r="A15" s="63" t="str">
        <f t="shared" si="0"/>
        <v>Masters Men 4 (60+)</v>
      </c>
      <c r="B15" s="36" t="s">
        <v>9</v>
      </c>
      <c r="C15" s="17" t="s">
        <v>53</v>
      </c>
      <c r="D15">
        <v>3</v>
      </c>
      <c r="E15">
        <f t="shared" si="1"/>
        <v>45</v>
      </c>
      <c r="F15" s="16" t="str">
        <f t="shared" si="2"/>
        <v>99</v>
      </c>
    </row>
    <row r="16" spans="1:6" x14ac:dyDescent="0.25">
      <c r="A16" s="63" t="str">
        <f t="shared" si="0"/>
        <v>Masters Men 4 (60+)</v>
      </c>
      <c r="B16" s="36" t="s">
        <v>19</v>
      </c>
      <c r="C16" s="17" t="s">
        <v>55</v>
      </c>
      <c r="D16">
        <v>1</v>
      </c>
      <c r="E16">
        <f t="shared" si="1"/>
        <v>50</v>
      </c>
      <c r="F16" s="16" t="str">
        <f t="shared" si="2"/>
        <v>100</v>
      </c>
    </row>
    <row r="17" spans="1:6" x14ac:dyDescent="0.25">
      <c r="A17" s="63" t="str">
        <f t="shared" si="0"/>
        <v>Masters Men 4 (60+)</v>
      </c>
      <c r="B17" s="36" t="s">
        <v>13</v>
      </c>
      <c r="C17" s="17" t="s">
        <v>54</v>
      </c>
      <c r="D17">
        <v>2</v>
      </c>
      <c r="E17">
        <f t="shared" si="1"/>
        <v>47</v>
      </c>
      <c r="F17" s="16" t="str">
        <f t="shared" si="2"/>
        <v>46</v>
      </c>
    </row>
    <row r="18" spans="1:6" x14ac:dyDescent="0.25">
      <c r="A18" s="63" t="str">
        <f t="shared" si="0"/>
        <v>Open Men</v>
      </c>
      <c r="B18" s="36" t="s">
        <v>9</v>
      </c>
      <c r="C18" s="17" t="s">
        <v>88</v>
      </c>
      <c r="D18">
        <v>1</v>
      </c>
      <c r="E18">
        <f t="shared" si="1"/>
        <v>50</v>
      </c>
      <c r="F18" s="16" t="str">
        <f t="shared" si="2"/>
        <v>34</v>
      </c>
    </row>
    <row r="19" spans="1:6" x14ac:dyDescent="0.25">
      <c r="A19" s="63" t="str">
        <f t="shared" si="0"/>
        <v>Open Men</v>
      </c>
      <c r="B19" s="36" t="s">
        <v>19</v>
      </c>
      <c r="C19" s="17" t="s">
        <v>230</v>
      </c>
      <c r="D19">
        <v>3</v>
      </c>
      <c r="E19">
        <f t="shared" si="1"/>
        <v>45</v>
      </c>
      <c r="F19" s="16" t="str">
        <f t="shared" si="2"/>
        <v>64</v>
      </c>
    </row>
    <row r="20" spans="1:6" x14ac:dyDescent="0.25">
      <c r="A20" s="63" t="str">
        <f t="shared" si="0"/>
        <v>Open Men</v>
      </c>
      <c r="B20" s="36" t="s">
        <v>13</v>
      </c>
      <c r="C20" s="17" t="s">
        <v>43</v>
      </c>
      <c r="D20">
        <v>2</v>
      </c>
      <c r="E20">
        <f t="shared" si="1"/>
        <v>47</v>
      </c>
      <c r="F20" s="16" t="str">
        <f t="shared" si="2"/>
        <v>35</v>
      </c>
    </row>
    <row r="21" spans="1:6" x14ac:dyDescent="0.25">
      <c r="A21" s="63" t="str">
        <f t="shared" si="0"/>
        <v>Open Women</v>
      </c>
      <c r="B21" s="36" t="s">
        <v>9</v>
      </c>
      <c r="C21" s="17" t="s">
        <v>135</v>
      </c>
      <c r="D21">
        <v>1</v>
      </c>
      <c r="E21">
        <f t="shared" si="1"/>
        <v>50</v>
      </c>
      <c r="F21" s="16" t="str">
        <f t="shared" si="2"/>
        <v>19</v>
      </c>
    </row>
    <row r="22" spans="1:6" x14ac:dyDescent="0.25">
      <c r="A22" s="63" t="str">
        <f t="shared" si="0"/>
        <v>Open Women</v>
      </c>
      <c r="B22" s="36" t="s">
        <v>13</v>
      </c>
      <c r="C22" s="17" t="s">
        <v>233</v>
      </c>
      <c r="D22">
        <v>2</v>
      </c>
      <c r="E22">
        <f t="shared" si="1"/>
        <v>47</v>
      </c>
      <c r="F22" s="16" t="str">
        <f t="shared" si="2"/>
        <v>56</v>
      </c>
    </row>
    <row r="23" spans="1:6" x14ac:dyDescent="0.25">
      <c r="A23" s="63" t="str">
        <f t="shared" si="0"/>
        <v>U19 Men</v>
      </c>
      <c r="B23" s="36" t="s">
        <v>29</v>
      </c>
      <c r="C23" s="17" t="s">
        <v>41</v>
      </c>
      <c r="D23">
        <v>0</v>
      </c>
      <c r="E23" s="59">
        <f t="shared" si="1"/>
        <v>0</v>
      </c>
      <c r="F23" s="16" t="str">
        <f t="shared" si="2"/>
        <v>203</v>
      </c>
    </row>
    <row r="24" spans="1:6" x14ac:dyDescent="0.25">
      <c r="A24" s="63" t="str">
        <f t="shared" si="0"/>
        <v>U19 Men</v>
      </c>
      <c r="B24" s="36" t="s">
        <v>13</v>
      </c>
      <c r="C24" s="17" t="s">
        <v>46</v>
      </c>
      <c r="D24">
        <v>3</v>
      </c>
      <c r="E24">
        <f t="shared" si="1"/>
        <v>45</v>
      </c>
      <c r="F24" s="16" t="str">
        <f t="shared" si="2"/>
        <v>152</v>
      </c>
    </row>
    <row r="25" spans="1:6" x14ac:dyDescent="0.25">
      <c r="A25" s="63" t="str">
        <f t="shared" si="0"/>
        <v>U19 Men</v>
      </c>
      <c r="B25" s="36" t="s">
        <v>28</v>
      </c>
      <c r="C25" s="17" t="s">
        <v>128</v>
      </c>
      <c r="D25">
        <v>5</v>
      </c>
      <c r="E25">
        <f t="shared" si="1"/>
        <v>41</v>
      </c>
      <c r="F25" s="16" t="str">
        <f t="shared" si="2"/>
        <v>167</v>
      </c>
    </row>
    <row r="26" spans="1:6" x14ac:dyDescent="0.25">
      <c r="A26" s="63" t="str">
        <f t="shared" si="0"/>
        <v>U19 Men</v>
      </c>
      <c r="B26" s="36" t="s">
        <v>9</v>
      </c>
      <c r="C26" s="17" t="s">
        <v>34</v>
      </c>
      <c r="D26">
        <v>1</v>
      </c>
      <c r="E26">
        <f t="shared" si="1"/>
        <v>50</v>
      </c>
      <c r="F26" s="16" t="str">
        <f t="shared" si="2"/>
        <v>159</v>
      </c>
    </row>
    <row r="27" spans="1:6" x14ac:dyDescent="0.25">
      <c r="A27" s="63" t="str">
        <f t="shared" si="0"/>
        <v>U19 Men</v>
      </c>
      <c r="B27" s="36" t="s">
        <v>19</v>
      </c>
      <c r="C27" s="17" t="s">
        <v>45</v>
      </c>
      <c r="D27">
        <v>4</v>
      </c>
      <c r="E27">
        <f t="shared" si="1"/>
        <v>43</v>
      </c>
      <c r="F27" s="16" t="str">
        <f t="shared" si="2"/>
        <v>157</v>
      </c>
    </row>
    <row r="28" spans="1:6" x14ac:dyDescent="0.25">
      <c r="A28" s="63" t="str">
        <f t="shared" si="0"/>
        <v>U19 Men</v>
      </c>
      <c r="B28" s="36" t="s">
        <v>26</v>
      </c>
      <c r="C28" s="17" t="s">
        <v>36</v>
      </c>
      <c r="D28">
        <v>2</v>
      </c>
      <c r="E28">
        <f t="shared" si="1"/>
        <v>47</v>
      </c>
      <c r="F28" s="16" t="str">
        <f t="shared" si="2"/>
        <v>155</v>
      </c>
    </row>
    <row r="29" spans="1:6" x14ac:dyDescent="0.25">
      <c r="A29" s="63" t="str">
        <f t="shared" si="0"/>
        <v>U19 Women</v>
      </c>
      <c r="B29" s="36" t="s">
        <v>13</v>
      </c>
      <c r="C29" s="17" t="s">
        <v>114</v>
      </c>
      <c r="D29">
        <v>0</v>
      </c>
      <c r="E29" s="59">
        <f t="shared" si="1"/>
        <v>0</v>
      </c>
      <c r="F29" s="16" t="str">
        <f t="shared" si="2"/>
        <v>127</v>
      </c>
    </row>
    <row r="30" spans="1:6" x14ac:dyDescent="0.25">
      <c r="A30" s="63" t="str">
        <f t="shared" si="0"/>
        <v>U19 Women</v>
      </c>
      <c r="B30" s="36" t="s">
        <v>9</v>
      </c>
      <c r="C30" s="17" t="s">
        <v>65</v>
      </c>
      <c r="D30">
        <v>1</v>
      </c>
      <c r="E30">
        <f t="shared" si="1"/>
        <v>50</v>
      </c>
      <c r="F30" s="16" t="str">
        <f t="shared" si="2"/>
        <v>48</v>
      </c>
    </row>
    <row r="31" spans="1:6" x14ac:dyDescent="0.25">
      <c r="A31" s="16" t="str">
        <f t="shared" si="0"/>
        <v>Social Men</v>
      </c>
      <c r="B31" s="36" t="s">
        <v>26</v>
      </c>
      <c r="C31" s="17" t="s">
        <v>76</v>
      </c>
      <c r="D31">
        <v>0</v>
      </c>
      <c r="E31" s="59">
        <f t="shared" si="1"/>
        <v>0</v>
      </c>
      <c r="F31" s="16" t="str">
        <f t="shared" si="2"/>
        <v>135</v>
      </c>
    </row>
    <row r="32" spans="1:6" x14ac:dyDescent="0.25">
      <c r="A32" s="16" t="str">
        <f t="shared" si="0"/>
        <v>U15 Women</v>
      </c>
      <c r="B32" s="36" t="s">
        <v>9</v>
      </c>
      <c r="C32" s="17" t="s">
        <v>62</v>
      </c>
      <c r="D32">
        <v>1</v>
      </c>
      <c r="E32">
        <f t="shared" si="1"/>
        <v>50</v>
      </c>
      <c r="F32" s="16" t="str">
        <f t="shared" si="2"/>
        <v>76</v>
      </c>
    </row>
    <row r="33" spans="1:6" x14ac:dyDescent="0.25">
      <c r="A33" s="16" t="str">
        <f t="shared" si="0"/>
        <v>U15 Men</v>
      </c>
      <c r="B33" s="36" t="s">
        <v>31</v>
      </c>
      <c r="C33" s="17" t="s">
        <v>111</v>
      </c>
      <c r="D33">
        <v>0</v>
      </c>
      <c r="E33" s="59">
        <f t="shared" si="1"/>
        <v>0</v>
      </c>
      <c r="F33" s="16" t="str">
        <f t="shared" si="2"/>
        <v>216</v>
      </c>
    </row>
    <row r="34" spans="1:6" x14ac:dyDescent="0.25">
      <c r="A34" s="16" t="str">
        <f t="shared" si="0"/>
        <v>U15 Men</v>
      </c>
      <c r="B34" s="36" t="s">
        <v>32</v>
      </c>
      <c r="C34" s="17" t="s">
        <v>121</v>
      </c>
      <c r="D34">
        <v>0</v>
      </c>
      <c r="E34" s="59">
        <f t="shared" si="1"/>
        <v>0</v>
      </c>
      <c r="F34" s="16" t="str">
        <f t="shared" si="2"/>
        <v>129</v>
      </c>
    </row>
    <row r="35" spans="1:6" x14ac:dyDescent="0.25">
      <c r="A35" s="16" t="str">
        <f t="shared" si="0"/>
        <v>U15 Men</v>
      </c>
      <c r="B35" s="36" t="s">
        <v>13</v>
      </c>
      <c r="C35" s="17" t="s">
        <v>122</v>
      </c>
      <c r="D35">
        <v>1</v>
      </c>
      <c r="E35">
        <f t="shared" si="1"/>
        <v>50</v>
      </c>
      <c r="F35" s="16" t="str">
        <f t="shared" si="2"/>
        <v>215</v>
      </c>
    </row>
    <row r="36" spans="1:6" x14ac:dyDescent="0.25">
      <c r="A36" s="16" t="str">
        <f t="shared" ref="A36:A61" si="3">VLOOKUP(C36, Name_Dist_24, 2, FALSE)</f>
        <v>U15 Men</v>
      </c>
      <c r="B36" s="36" t="s">
        <v>29</v>
      </c>
      <c r="C36" s="17" t="s">
        <v>132</v>
      </c>
      <c r="D36">
        <v>0</v>
      </c>
      <c r="E36" s="59">
        <f t="shared" ref="E36:E61" si="4">VLOOKUP(D36,Crit_Points2,2,FALSE)</f>
        <v>0</v>
      </c>
      <c r="F36" s="16" t="str">
        <f t="shared" ref="F36:F61" si="5">VLOOKUP(C36,Name_Dist_24,3,FALSE)</f>
        <v>214</v>
      </c>
    </row>
    <row r="37" spans="1:6" x14ac:dyDescent="0.25">
      <c r="A37" s="16" t="str">
        <f t="shared" si="3"/>
        <v>U15 Men</v>
      </c>
      <c r="B37" s="36" t="s">
        <v>28</v>
      </c>
      <c r="C37" s="17" t="s">
        <v>22</v>
      </c>
      <c r="D37">
        <v>3</v>
      </c>
      <c r="E37">
        <f t="shared" si="4"/>
        <v>45</v>
      </c>
      <c r="F37" s="16" t="str">
        <f t="shared" si="5"/>
        <v>194</v>
      </c>
    </row>
    <row r="38" spans="1:6" x14ac:dyDescent="0.25">
      <c r="A38" s="16" t="str">
        <f t="shared" si="3"/>
        <v>U15 Men</v>
      </c>
      <c r="B38" s="36" t="s">
        <v>9</v>
      </c>
      <c r="C38" s="17" t="s">
        <v>169</v>
      </c>
      <c r="D38">
        <v>2</v>
      </c>
      <c r="E38">
        <f t="shared" si="4"/>
        <v>47</v>
      </c>
      <c r="F38" s="16" t="str">
        <f t="shared" si="5"/>
        <v>212</v>
      </c>
    </row>
    <row r="39" spans="1:6" x14ac:dyDescent="0.25">
      <c r="A39" s="16" t="str">
        <f t="shared" si="3"/>
        <v>U15 Men</v>
      </c>
      <c r="B39" s="36" t="s">
        <v>26</v>
      </c>
      <c r="C39" s="17" t="s">
        <v>24</v>
      </c>
      <c r="D39">
        <v>0</v>
      </c>
      <c r="E39" s="59">
        <f t="shared" si="4"/>
        <v>0</v>
      </c>
      <c r="F39" s="16" t="str">
        <f t="shared" si="5"/>
        <v>213</v>
      </c>
    </row>
    <row r="40" spans="1:6" x14ac:dyDescent="0.25">
      <c r="A40" s="16" t="str">
        <f t="shared" si="3"/>
        <v>U15 Men</v>
      </c>
      <c r="B40" s="36" t="s">
        <v>39</v>
      </c>
      <c r="C40" s="17" t="s">
        <v>177</v>
      </c>
      <c r="D40">
        <v>0</v>
      </c>
      <c r="E40" s="59">
        <f t="shared" si="4"/>
        <v>0</v>
      </c>
      <c r="F40" s="16" t="str">
        <f t="shared" si="5"/>
        <v>211</v>
      </c>
    </row>
    <row r="41" spans="1:6" x14ac:dyDescent="0.25">
      <c r="A41" s="16" t="str">
        <f t="shared" si="3"/>
        <v>U15 Men</v>
      </c>
      <c r="B41" s="36" t="s">
        <v>40</v>
      </c>
      <c r="C41" s="17" t="s">
        <v>181</v>
      </c>
      <c r="D41">
        <v>0</v>
      </c>
      <c r="E41" s="59">
        <f t="shared" si="4"/>
        <v>0</v>
      </c>
      <c r="F41" s="16" t="str">
        <f t="shared" si="5"/>
        <v>217</v>
      </c>
    </row>
    <row r="42" spans="1:6" x14ac:dyDescent="0.25">
      <c r="A42" s="16" t="str">
        <f t="shared" si="3"/>
        <v>U17 Men</v>
      </c>
      <c r="B42" s="36" t="s">
        <v>13</v>
      </c>
      <c r="C42" s="17" t="s">
        <v>21</v>
      </c>
      <c r="D42">
        <v>3</v>
      </c>
      <c r="E42">
        <f t="shared" si="4"/>
        <v>45</v>
      </c>
      <c r="F42" s="16" t="str">
        <f t="shared" si="5"/>
        <v>200</v>
      </c>
    </row>
    <row r="43" spans="1:6" x14ac:dyDescent="0.25">
      <c r="A43" s="16" t="str">
        <f t="shared" si="3"/>
        <v>U17 Men</v>
      </c>
      <c r="B43" s="36" t="s">
        <v>31</v>
      </c>
      <c r="C43" s="17" t="s">
        <v>98</v>
      </c>
      <c r="D43">
        <v>0</v>
      </c>
      <c r="E43" s="59">
        <f t="shared" si="4"/>
        <v>0</v>
      </c>
      <c r="F43" s="16" t="str">
        <f t="shared" si="5"/>
        <v>201</v>
      </c>
    </row>
    <row r="44" spans="1:6" x14ac:dyDescent="0.25">
      <c r="A44" s="16" t="str">
        <f t="shared" si="3"/>
        <v>U17 Men</v>
      </c>
      <c r="B44" s="36" t="s">
        <v>9</v>
      </c>
      <c r="C44" s="17" t="s">
        <v>102</v>
      </c>
      <c r="D44">
        <v>1</v>
      </c>
      <c r="E44">
        <f t="shared" si="4"/>
        <v>50</v>
      </c>
      <c r="F44" s="16" t="str">
        <f t="shared" si="5"/>
        <v>206</v>
      </c>
    </row>
    <row r="45" spans="1:6" x14ac:dyDescent="0.25">
      <c r="A45" s="16" t="str">
        <f t="shared" si="3"/>
        <v>U17 Men</v>
      </c>
      <c r="B45" s="36" t="s">
        <v>28</v>
      </c>
      <c r="C45" s="17" t="s">
        <v>30</v>
      </c>
      <c r="D45">
        <v>5</v>
      </c>
      <c r="E45">
        <f t="shared" si="4"/>
        <v>41</v>
      </c>
      <c r="F45" s="16" t="str">
        <f t="shared" si="5"/>
        <v>205</v>
      </c>
    </row>
    <row r="46" spans="1:6" x14ac:dyDescent="0.25">
      <c r="A46" s="16" t="str">
        <f t="shared" si="3"/>
        <v>U17 Men</v>
      </c>
      <c r="B46" s="36" t="s">
        <v>26</v>
      </c>
      <c r="C46" s="17" t="s">
        <v>35</v>
      </c>
      <c r="D46">
        <v>4</v>
      </c>
      <c r="E46">
        <f t="shared" si="4"/>
        <v>43</v>
      </c>
      <c r="F46" s="16" t="str">
        <f t="shared" si="5"/>
        <v>204</v>
      </c>
    </row>
    <row r="47" spans="1:6" x14ac:dyDescent="0.25">
      <c r="A47" s="16" t="str">
        <f t="shared" si="3"/>
        <v>U17 Men</v>
      </c>
      <c r="B47" s="36" t="s">
        <v>19</v>
      </c>
      <c r="C47" s="17" t="s">
        <v>147</v>
      </c>
      <c r="D47">
        <v>2</v>
      </c>
      <c r="E47">
        <f t="shared" si="4"/>
        <v>47</v>
      </c>
      <c r="F47" s="16" t="str">
        <f t="shared" si="5"/>
        <v>207</v>
      </c>
    </row>
    <row r="48" spans="1:6" x14ac:dyDescent="0.25">
      <c r="A48" s="16" t="str">
        <f t="shared" si="3"/>
        <v>U17 Men</v>
      </c>
      <c r="B48" s="36" t="s">
        <v>19</v>
      </c>
      <c r="C48" s="17" t="s">
        <v>149</v>
      </c>
      <c r="D48">
        <v>6</v>
      </c>
      <c r="E48">
        <f t="shared" si="4"/>
        <v>39</v>
      </c>
      <c r="F48" s="16" t="str">
        <f t="shared" si="5"/>
        <v>210</v>
      </c>
    </row>
    <row r="49" spans="1:6" x14ac:dyDescent="0.25">
      <c r="A49" s="16" t="str">
        <f t="shared" si="3"/>
        <v>U17 Men</v>
      </c>
      <c r="B49" s="36" t="s">
        <v>29</v>
      </c>
      <c r="C49" s="17" t="s">
        <v>163</v>
      </c>
      <c r="D49">
        <v>0</v>
      </c>
      <c r="E49" s="59">
        <f t="shared" si="4"/>
        <v>0</v>
      </c>
      <c r="F49" s="16" t="str">
        <f t="shared" si="5"/>
        <v>202</v>
      </c>
    </row>
    <row r="50" spans="1:6" x14ac:dyDescent="0.25">
      <c r="A50" s="16" t="str">
        <f t="shared" si="3"/>
        <v>U17 Women</v>
      </c>
      <c r="B50" s="36" t="s">
        <v>9</v>
      </c>
      <c r="C50" s="17" t="s">
        <v>58</v>
      </c>
      <c r="D50">
        <v>1</v>
      </c>
      <c r="E50">
        <f t="shared" si="4"/>
        <v>50</v>
      </c>
      <c r="F50" s="16" t="str">
        <f t="shared" si="5"/>
        <v>187</v>
      </c>
    </row>
    <row r="51" spans="1:6" x14ac:dyDescent="0.25">
      <c r="A51" s="16" t="str">
        <f t="shared" si="3"/>
        <v>U17 Women</v>
      </c>
      <c r="B51" s="36" t="s">
        <v>13</v>
      </c>
      <c r="C51" s="17" t="s">
        <v>59</v>
      </c>
      <c r="D51">
        <v>2</v>
      </c>
      <c r="E51">
        <f t="shared" si="4"/>
        <v>47</v>
      </c>
      <c r="F51" s="16" t="str">
        <f t="shared" si="5"/>
        <v>189</v>
      </c>
    </row>
    <row r="52" spans="1:6" x14ac:dyDescent="0.25">
      <c r="A52" s="16" t="str">
        <f t="shared" si="3"/>
        <v>U17 Women</v>
      </c>
      <c r="B52" s="36" t="s">
        <v>19</v>
      </c>
      <c r="C52" s="17" t="s">
        <v>67</v>
      </c>
      <c r="D52">
        <v>3</v>
      </c>
      <c r="E52">
        <f t="shared" si="4"/>
        <v>45</v>
      </c>
      <c r="F52" s="16" t="str">
        <f t="shared" si="5"/>
        <v>188</v>
      </c>
    </row>
    <row r="53" spans="1:6" x14ac:dyDescent="0.25">
      <c r="A53" s="38" t="str">
        <f t="shared" si="3"/>
        <v>U11 Men</v>
      </c>
      <c r="B53" s="36" t="s">
        <v>13</v>
      </c>
      <c r="C53" s="17" t="s">
        <v>155</v>
      </c>
      <c r="D53">
        <v>3</v>
      </c>
      <c r="E53">
        <f t="shared" si="4"/>
        <v>45</v>
      </c>
      <c r="F53" s="16" t="str">
        <f t="shared" si="5"/>
        <v>311</v>
      </c>
    </row>
    <row r="54" spans="1:6" x14ac:dyDescent="0.25">
      <c r="A54" s="38" t="str">
        <f t="shared" si="3"/>
        <v>U11 Men</v>
      </c>
      <c r="B54" s="36" t="s">
        <v>9</v>
      </c>
      <c r="C54" s="17" t="s">
        <v>167</v>
      </c>
      <c r="D54">
        <v>1</v>
      </c>
      <c r="E54">
        <f t="shared" si="4"/>
        <v>50</v>
      </c>
      <c r="F54" s="16" t="str">
        <f t="shared" si="5"/>
        <v>312</v>
      </c>
    </row>
    <row r="55" spans="1:6" x14ac:dyDescent="0.25">
      <c r="A55" s="38" t="str">
        <f t="shared" si="3"/>
        <v>U11 Men</v>
      </c>
      <c r="B55" s="36" t="s">
        <v>19</v>
      </c>
      <c r="C55" s="17" t="s">
        <v>183</v>
      </c>
      <c r="D55">
        <v>2</v>
      </c>
      <c r="E55">
        <f t="shared" si="4"/>
        <v>47</v>
      </c>
      <c r="F55" s="16" t="str">
        <f t="shared" si="5"/>
        <v>313</v>
      </c>
    </row>
    <row r="56" spans="1:6" x14ac:dyDescent="0.25">
      <c r="A56" s="38" t="str">
        <f t="shared" si="3"/>
        <v>U11 Women</v>
      </c>
      <c r="B56" s="36" t="s">
        <v>9</v>
      </c>
      <c r="C56" s="17" t="s">
        <v>116</v>
      </c>
      <c r="D56">
        <v>1</v>
      </c>
      <c r="E56">
        <f t="shared" si="4"/>
        <v>50</v>
      </c>
      <c r="F56" s="16" t="str">
        <f t="shared" si="5"/>
        <v>314</v>
      </c>
    </row>
    <row r="57" spans="1:6" x14ac:dyDescent="0.25">
      <c r="A57" s="38" t="str">
        <f t="shared" si="3"/>
        <v>U13 Men</v>
      </c>
      <c r="B57" s="36" t="s">
        <v>26</v>
      </c>
      <c r="C57" s="17" t="s">
        <v>96</v>
      </c>
      <c r="D57">
        <v>2</v>
      </c>
      <c r="E57">
        <f t="shared" si="4"/>
        <v>47</v>
      </c>
      <c r="F57" s="16" t="str">
        <f t="shared" si="5"/>
        <v>197</v>
      </c>
    </row>
    <row r="58" spans="1:6" x14ac:dyDescent="0.25">
      <c r="A58" s="38" t="str">
        <f t="shared" si="3"/>
        <v>U13 Men</v>
      </c>
      <c r="B58" s="36" t="s">
        <v>19</v>
      </c>
      <c r="C58" s="17" t="s">
        <v>109</v>
      </c>
      <c r="D58">
        <v>3</v>
      </c>
      <c r="E58">
        <f t="shared" si="4"/>
        <v>45</v>
      </c>
      <c r="F58" s="16" t="str">
        <f t="shared" si="5"/>
        <v>196</v>
      </c>
    </row>
    <row r="59" spans="1:6" x14ac:dyDescent="0.25">
      <c r="A59" s="38" t="str">
        <f t="shared" si="3"/>
        <v>U13 Men</v>
      </c>
      <c r="B59" s="36" t="s">
        <v>9</v>
      </c>
      <c r="C59" s="17" t="s">
        <v>130</v>
      </c>
      <c r="D59">
        <v>1</v>
      </c>
      <c r="E59">
        <f t="shared" si="4"/>
        <v>50</v>
      </c>
      <c r="F59" s="16" t="str">
        <f t="shared" si="5"/>
        <v>195</v>
      </c>
    </row>
    <row r="60" spans="1:6" x14ac:dyDescent="0.25">
      <c r="A60" s="38" t="str">
        <f t="shared" si="3"/>
        <v>U13 Men</v>
      </c>
      <c r="B60" s="36" t="s">
        <v>13</v>
      </c>
      <c r="C60" s="17" t="s">
        <v>173</v>
      </c>
      <c r="D60">
        <v>0</v>
      </c>
      <c r="E60" s="59">
        <f t="shared" si="4"/>
        <v>0</v>
      </c>
      <c r="F60" s="16" t="str">
        <f t="shared" si="5"/>
        <v>193</v>
      </c>
    </row>
    <row r="61" spans="1:6" x14ac:dyDescent="0.25">
      <c r="A61" s="38" t="str">
        <f t="shared" si="3"/>
        <v>U13 Women</v>
      </c>
      <c r="B61" s="36" t="s">
        <v>9</v>
      </c>
      <c r="C61" s="17" t="s">
        <v>100</v>
      </c>
      <c r="D61">
        <v>1</v>
      </c>
      <c r="E61">
        <f t="shared" si="4"/>
        <v>50</v>
      </c>
      <c r="F61" s="16" t="str">
        <f t="shared" si="5"/>
        <v>198</v>
      </c>
    </row>
  </sheetData>
  <autoFilter ref="A3:F61" xr:uid="{B3CC48A4-E2C7-48AD-880D-7B7F3AE2FFBE}"/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EA94-8FDA-4040-B79F-883B72D7375C}">
  <sheetPr>
    <outlinePr summaryBelow="0" summaryRight="0"/>
    <pageSetUpPr autoPageBreaks="0" fitToPage="1"/>
  </sheetPr>
  <dimension ref="A1:C70"/>
  <sheetViews>
    <sheetView workbookViewId="0">
      <pane ySplit="1" topLeftCell="A2" activePane="bottomLeft" state="frozen"/>
      <selection pane="bottomLeft" activeCell="G18" sqref="G18"/>
    </sheetView>
  </sheetViews>
  <sheetFormatPr defaultRowHeight="16.2" customHeight="1" x14ac:dyDescent="0.25"/>
  <cols>
    <col min="1" max="1" width="20.33203125" style="8" customWidth="1"/>
    <col min="2" max="2" width="24.44140625" style="8" customWidth="1"/>
    <col min="3" max="3" width="9.109375" style="8" customWidth="1"/>
    <col min="4" max="16384" width="8.88671875" style="7"/>
  </cols>
  <sheetData>
    <row r="1" spans="1:3" ht="16.2" customHeight="1" x14ac:dyDescent="0.25">
      <c r="A1" s="6" t="s">
        <v>3</v>
      </c>
      <c r="B1" s="6" t="s">
        <v>69</v>
      </c>
      <c r="C1" s="6" t="s">
        <v>75</v>
      </c>
    </row>
    <row r="2" spans="1:3" ht="16.2" customHeight="1" x14ac:dyDescent="0.25">
      <c r="A2" s="32" t="s">
        <v>84</v>
      </c>
      <c r="B2" s="8" t="s">
        <v>92</v>
      </c>
      <c r="C2" s="8" t="s">
        <v>85</v>
      </c>
    </row>
    <row r="3" spans="1:3" ht="16.2" customHeight="1" x14ac:dyDescent="0.25">
      <c r="A3" s="32" t="s">
        <v>90</v>
      </c>
      <c r="B3" s="8" t="s">
        <v>92</v>
      </c>
      <c r="C3" s="8" t="s">
        <v>91</v>
      </c>
    </row>
    <row r="4" spans="1:3" ht="16.2" customHeight="1" x14ac:dyDescent="0.25">
      <c r="A4" s="8" t="s">
        <v>124</v>
      </c>
      <c r="B4" s="8" t="s">
        <v>92</v>
      </c>
      <c r="C4" s="8" t="s">
        <v>125</v>
      </c>
    </row>
    <row r="5" spans="1:3" ht="16.2" customHeight="1" x14ac:dyDescent="0.25">
      <c r="A5" s="8" t="s">
        <v>145</v>
      </c>
      <c r="B5" s="8" t="s">
        <v>92</v>
      </c>
      <c r="C5" s="8" t="s">
        <v>146</v>
      </c>
    </row>
    <row r="6" spans="1:3" ht="16.2" customHeight="1" x14ac:dyDescent="0.25">
      <c r="A6" s="8" t="s">
        <v>50</v>
      </c>
      <c r="B6" s="8" t="s">
        <v>48</v>
      </c>
      <c r="C6" s="8" t="s">
        <v>81</v>
      </c>
    </row>
    <row r="7" spans="1:3" ht="16.2" customHeight="1" x14ac:dyDescent="0.25">
      <c r="A7" s="8" t="s">
        <v>86</v>
      </c>
      <c r="B7" s="8" t="s">
        <v>48</v>
      </c>
      <c r="C7" s="8" t="s">
        <v>87</v>
      </c>
    </row>
    <row r="8" spans="1:3" ht="16.2" customHeight="1" x14ac:dyDescent="0.25">
      <c r="A8" s="8" t="s">
        <v>105</v>
      </c>
      <c r="B8" s="8" t="s">
        <v>48</v>
      </c>
      <c r="C8" s="8" t="s">
        <v>106</v>
      </c>
    </row>
    <row r="9" spans="1:3" ht="16.2" customHeight="1" x14ac:dyDescent="0.25">
      <c r="A9" s="8" t="s">
        <v>49</v>
      </c>
      <c r="B9" s="8" t="s">
        <v>48</v>
      </c>
      <c r="C9" s="8" t="s">
        <v>180</v>
      </c>
    </row>
    <row r="10" spans="1:3" ht="16.2" customHeight="1" x14ac:dyDescent="0.25">
      <c r="A10" s="8" t="s">
        <v>93</v>
      </c>
      <c r="B10" s="8" t="s">
        <v>51</v>
      </c>
      <c r="C10" s="8" t="s">
        <v>94</v>
      </c>
    </row>
    <row r="11" spans="1:3" ht="16.2" customHeight="1" x14ac:dyDescent="0.25">
      <c r="A11" s="8" t="s">
        <v>158</v>
      </c>
      <c r="B11" s="8" t="s">
        <v>51</v>
      </c>
      <c r="C11" s="8" t="s">
        <v>159</v>
      </c>
    </row>
    <row r="12" spans="1:3" ht="16.2" customHeight="1" x14ac:dyDescent="0.25">
      <c r="A12" s="8" t="s">
        <v>161</v>
      </c>
      <c r="B12" s="8" t="s">
        <v>51</v>
      </c>
      <c r="C12" s="8" t="s">
        <v>162</v>
      </c>
    </row>
    <row r="13" spans="1:3" ht="16.2" customHeight="1" x14ac:dyDescent="0.25">
      <c r="A13" s="8" t="s">
        <v>53</v>
      </c>
      <c r="B13" s="8" t="s">
        <v>52</v>
      </c>
      <c r="C13" s="8" t="s">
        <v>95</v>
      </c>
    </row>
    <row r="14" spans="1:3" ht="16.2" customHeight="1" x14ac:dyDescent="0.25">
      <c r="A14" s="8" t="s">
        <v>55</v>
      </c>
      <c r="B14" s="8" t="s">
        <v>52</v>
      </c>
      <c r="C14" s="8" t="s">
        <v>104</v>
      </c>
    </row>
    <row r="15" spans="1:3" ht="16.2" customHeight="1" x14ac:dyDescent="0.25">
      <c r="A15" s="8" t="s">
        <v>54</v>
      </c>
      <c r="B15" s="8" t="s">
        <v>52</v>
      </c>
      <c r="C15" s="8" t="s">
        <v>140</v>
      </c>
    </row>
    <row r="16" spans="1:3" ht="16.2" customHeight="1" x14ac:dyDescent="0.25">
      <c r="A16" s="8" t="s">
        <v>153</v>
      </c>
      <c r="B16" s="8" t="s">
        <v>70</v>
      </c>
      <c r="C16" s="8" t="s">
        <v>154</v>
      </c>
    </row>
    <row r="17" spans="1:3" ht="16.2" customHeight="1" x14ac:dyDescent="0.25">
      <c r="A17" s="8" t="s">
        <v>14</v>
      </c>
      <c r="B17" s="8" t="s">
        <v>1</v>
      </c>
      <c r="C17" s="8" t="s">
        <v>13</v>
      </c>
    </row>
    <row r="18" spans="1:3" ht="16.2" customHeight="1" x14ac:dyDescent="0.25">
      <c r="A18" s="8" t="s">
        <v>88</v>
      </c>
      <c r="B18" s="8" t="s">
        <v>1</v>
      </c>
      <c r="C18" s="8" t="s">
        <v>89</v>
      </c>
    </row>
    <row r="19" spans="1:3" ht="16.2" customHeight="1" x14ac:dyDescent="0.25">
      <c r="A19" s="8" t="s">
        <v>230</v>
      </c>
      <c r="B19" s="8" t="s">
        <v>1</v>
      </c>
      <c r="C19" s="8" t="s">
        <v>229</v>
      </c>
    </row>
    <row r="20" spans="1:3" ht="16.2" customHeight="1" x14ac:dyDescent="0.25">
      <c r="A20" s="8" t="s">
        <v>10</v>
      </c>
      <c r="B20" s="8" t="s">
        <v>1</v>
      </c>
      <c r="C20" s="8" t="s">
        <v>9</v>
      </c>
    </row>
    <row r="21" spans="1:3" ht="16.2" customHeight="1" x14ac:dyDescent="0.25">
      <c r="A21" s="8" t="s">
        <v>43</v>
      </c>
      <c r="B21" s="8" t="s">
        <v>1</v>
      </c>
      <c r="C21" s="8" t="s">
        <v>179</v>
      </c>
    </row>
    <row r="22" spans="1:3" ht="16.2" customHeight="1" x14ac:dyDescent="0.25">
      <c r="A22" s="8" t="s">
        <v>135</v>
      </c>
      <c r="B22" s="8" t="s">
        <v>137</v>
      </c>
      <c r="C22" s="8" t="s">
        <v>136</v>
      </c>
    </row>
    <row r="23" spans="1:3" ht="16.2" customHeight="1" x14ac:dyDescent="0.25">
      <c r="A23" s="8" t="s">
        <v>141</v>
      </c>
      <c r="B23" s="8" t="s">
        <v>137</v>
      </c>
      <c r="C23" s="8" t="s">
        <v>142</v>
      </c>
    </row>
    <row r="24" spans="1:3" ht="16.2" customHeight="1" x14ac:dyDescent="0.25">
      <c r="A24" s="8" t="s">
        <v>233</v>
      </c>
      <c r="B24" s="8" t="s">
        <v>137</v>
      </c>
      <c r="C24" s="8" t="s">
        <v>194</v>
      </c>
    </row>
    <row r="25" spans="1:3" ht="16.2" customHeight="1" x14ac:dyDescent="0.25">
      <c r="A25" s="8" t="s">
        <v>76</v>
      </c>
      <c r="B25" s="8" t="s">
        <v>78</v>
      </c>
      <c r="C25" s="8" t="s">
        <v>77</v>
      </c>
    </row>
    <row r="26" spans="1:3" ht="16.2" customHeight="1" x14ac:dyDescent="0.25">
      <c r="A26" s="8" t="s">
        <v>151</v>
      </c>
      <c r="B26" s="8" t="s">
        <v>78</v>
      </c>
      <c r="C26" s="8" t="s">
        <v>152</v>
      </c>
    </row>
    <row r="27" spans="1:3" ht="16.2" customHeight="1" x14ac:dyDescent="0.25">
      <c r="A27" s="8" t="s">
        <v>62</v>
      </c>
      <c r="B27" s="32" t="s">
        <v>57</v>
      </c>
      <c r="C27" s="8" t="s">
        <v>157</v>
      </c>
    </row>
    <row r="28" spans="1:3" ht="16.2" customHeight="1" x14ac:dyDescent="0.25">
      <c r="A28" s="8" t="s">
        <v>82</v>
      </c>
      <c r="B28" s="8" t="s">
        <v>15</v>
      </c>
      <c r="C28" s="8" t="s">
        <v>83</v>
      </c>
    </row>
    <row r="29" spans="1:3" ht="16.2" customHeight="1" x14ac:dyDescent="0.25">
      <c r="A29" s="8" t="s">
        <v>107</v>
      </c>
      <c r="B29" s="8" t="s">
        <v>15</v>
      </c>
      <c r="C29" s="8" t="s">
        <v>108</v>
      </c>
    </row>
    <row r="30" spans="1:3" ht="16.2" customHeight="1" x14ac:dyDescent="0.25">
      <c r="A30" s="8" t="s">
        <v>155</v>
      </c>
      <c r="B30" s="8" t="s">
        <v>15</v>
      </c>
      <c r="C30" s="8" t="s">
        <v>156</v>
      </c>
    </row>
    <row r="31" spans="1:3" ht="16.2" customHeight="1" x14ac:dyDescent="0.25">
      <c r="A31" s="8" t="s">
        <v>167</v>
      </c>
      <c r="B31" s="8" t="s">
        <v>15</v>
      </c>
      <c r="C31" s="8" t="s">
        <v>168</v>
      </c>
    </row>
    <row r="32" spans="1:3" ht="16.2" customHeight="1" x14ac:dyDescent="0.25">
      <c r="A32" s="8" t="s">
        <v>171</v>
      </c>
      <c r="B32" s="8" t="s">
        <v>15</v>
      </c>
      <c r="C32" s="8" t="s">
        <v>172</v>
      </c>
    </row>
    <row r="33" spans="1:3" ht="16.2" customHeight="1" x14ac:dyDescent="0.25">
      <c r="A33" s="8" t="s">
        <v>183</v>
      </c>
      <c r="B33" s="8" t="s">
        <v>15</v>
      </c>
      <c r="C33" s="8" t="s">
        <v>184</v>
      </c>
    </row>
    <row r="34" spans="1:3" ht="16.2" customHeight="1" x14ac:dyDescent="0.25">
      <c r="A34" s="8" t="s">
        <v>116</v>
      </c>
      <c r="B34" s="8" t="s">
        <v>118</v>
      </c>
      <c r="C34" s="8" t="s">
        <v>117</v>
      </c>
    </row>
    <row r="35" spans="1:3" ht="16.2" customHeight="1" x14ac:dyDescent="0.25">
      <c r="A35" s="8" t="s">
        <v>96</v>
      </c>
      <c r="B35" s="8" t="s">
        <v>18</v>
      </c>
      <c r="C35" s="8" t="s">
        <v>97</v>
      </c>
    </row>
    <row r="36" spans="1:3" ht="16.2" customHeight="1" x14ac:dyDescent="0.25">
      <c r="A36" s="8" t="s">
        <v>109</v>
      </c>
      <c r="B36" s="8" t="s">
        <v>18</v>
      </c>
      <c r="C36" s="8" t="s">
        <v>110</v>
      </c>
    </row>
    <row r="37" spans="1:3" ht="16.2" customHeight="1" x14ac:dyDescent="0.25">
      <c r="A37" s="8" t="s">
        <v>130</v>
      </c>
      <c r="B37" s="8" t="s">
        <v>18</v>
      </c>
      <c r="C37" s="8" t="s">
        <v>131</v>
      </c>
    </row>
    <row r="38" spans="1:3" ht="16.2" customHeight="1" x14ac:dyDescent="0.25">
      <c r="A38" s="8" t="s">
        <v>16</v>
      </c>
      <c r="B38" s="8" t="s">
        <v>18</v>
      </c>
      <c r="C38" s="8" t="s">
        <v>144</v>
      </c>
    </row>
    <row r="39" spans="1:3" ht="16.2" customHeight="1" x14ac:dyDescent="0.25">
      <c r="A39" s="8" t="s">
        <v>173</v>
      </c>
      <c r="B39" s="8" t="s">
        <v>18</v>
      </c>
      <c r="C39" s="8" t="s">
        <v>174</v>
      </c>
    </row>
    <row r="40" spans="1:3" ht="16.2" customHeight="1" x14ac:dyDescent="0.25">
      <c r="A40" s="8" t="s">
        <v>100</v>
      </c>
      <c r="B40" s="8" t="s">
        <v>56</v>
      </c>
      <c r="C40" s="8" t="s">
        <v>101</v>
      </c>
    </row>
    <row r="41" spans="1:3" ht="16.2" customHeight="1" x14ac:dyDescent="0.25">
      <c r="A41" s="8" t="s">
        <v>111</v>
      </c>
      <c r="B41" s="8" t="s">
        <v>20</v>
      </c>
      <c r="C41" s="8" t="s">
        <v>112</v>
      </c>
    </row>
    <row r="42" spans="1:3" ht="16.2" customHeight="1" x14ac:dyDescent="0.25">
      <c r="A42" s="8" t="s">
        <v>121</v>
      </c>
      <c r="B42" s="8" t="s">
        <v>20</v>
      </c>
      <c r="C42" s="8" t="s">
        <v>253</v>
      </c>
    </row>
    <row r="43" spans="1:3" ht="16.2" customHeight="1" x14ac:dyDescent="0.25">
      <c r="A43" s="8" t="s">
        <v>122</v>
      </c>
      <c r="B43" s="8" t="s">
        <v>20</v>
      </c>
      <c r="C43" s="8" t="s">
        <v>123</v>
      </c>
    </row>
    <row r="44" spans="1:3" ht="16.2" customHeight="1" x14ac:dyDescent="0.25">
      <c r="A44" s="8" t="s">
        <v>132</v>
      </c>
      <c r="B44" s="8" t="s">
        <v>20</v>
      </c>
      <c r="C44" s="8" t="s">
        <v>133</v>
      </c>
    </row>
    <row r="45" spans="1:3" ht="16.2" customHeight="1" x14ac:dyDescent="0.25">
      <c r="A45" s="8" t="s">
        <v>22</v>
      </c>
      <c r="B45" s="8" t="s">
        <v>20</v>
      </c>
      <c r="C45" s="8" t="s">
        <v>143</v>
      </c>
    </row>
    <row r="46" spans="1:3" ht="16.2" customHeight="1" x14ac:dyDescent="0.25">
      <c r="A46" s="8" t="s">
        <v>169</v>
      </c>
      <c r="B46" s="8" t="s">
        <v>20</v>
      </c>
      <c r="C46" s="8" t="s">
        <v>170</v>
      </c>
    </row>
    <row r="47" spans="1:3" ht="16.2" customHeight="1" x14ac:dyDescent="0.25">
      <c r="A47" s="8" t="s">
        <v>24</v>
      </c>
      <c r="B47" s="8" t="s">
        <v>20</v>
      </c>
      <c r="C47" s="8" t="s">
        <v>176</v>
      </c>
    </row>
    <row r="48" spans="1:3" ht="16.2" customHeight="1" x14ac:dyDescent="0.25">
      <c r="A48" s="8" t="s">
        <v>177</v>
      </c>
      <c r="B48" s="8" t="s">
        <v>20</v>
      </c>
      <c r="C48" s="8" t="s">
        <v>178</v>
      </c>
    </row>
    <row r="49" spans="1:3" ht="16.2" customHeight="1" x14ac:dyDescent="0.25">
      <c r="A49" s="8" t="s">
        <v>181</v>
      </c>
      <c r="B49" s="8" t="s">
        <v>20</v>
      </c>
      <c r="C49" s="8" t="s">
        <v>182</v>
      </c>
    </row>
    <row r="50" spans="1:3" ht="16.2" customHeight="1" x14ac:dyDescent="0.25">
      <c r="A50" s="8" t="s">
        <v>61</v>
      </c>
      <c r="B50" s="8" t="s">
        <v>57</v>
      </c>
      <c r="C50" s="8" t="s">
        <v>79</v>
      </c>
    </row>
    <row r="51" spans="1:3" ht="16.2" customHeight="1" x14ac:dyDescent="0.25">
      <c r="A51" s="8" t="s">
        <v>119</v>
      </c>
      <c r="B51" s="8" t="s">
        <v>57</v>
      </c>
      <c r="C51" s="8" t="s">
        <v>120</v>
      </c>
    </row>
    <row r="52" spans="1:3" ht="16.2" customHeight="1" x14ac:dyDescent="0.25">
      <c r="A52" s="8" t="s">
        <v>21</v>
      </c>
      <c r="B52" s="8" t="s">
        <v>33</v>
      </c>
      <c r="C52" s="8" t="s">
        <v>80</v>
      </c>
    </row>
    <row r="53" spans="1:3" ht="16.2" customHeight="1" x14ac:dyDescent="0.25">
      <c r="A53" s="8" t="s">
        <v>98</v>
      </c>
      <c r="B53" s="8" t="s">
        <v>33</v>
      </c>
      <c r="C53" s="8" t="s">
        <v>99</v>
      </c>
    </row>
    <row r="54" spans="1:3" ht="16.2" customHeight="1" x14ac:dyDescent="0.25">
      <c r="A54" s="8" t="s">
        <v>102</v>
      </c>
      <c r="B54" s="8" t="s">
        <v>33</v>
      </c>
      <c r="C54" s="8" t="s">
        <v>103</v>
      </c>
    </row>
    <row r="55" spans="1:3" ht="16.2" customHeight="1" x14ac:dyDescent="0.25">
      <c r="A55" s="8" t="s">
        <v>30</v>
      </c>
      <c r="B55" s="8" t="s">
        <v>33</v>
      </c>
      <c r="C55" s="8" t="s">
        <v>113</v>
      </c>
    </row>
    <row r="56" spans="1:3" ht="16.2" customHeight="1" x14ac:dyDescent="0.25">
      <c r="A56" s="8" t="s">
        <v>35</v>
      </c>
      <c r="B56" s="8" t="s">
        <v>33</v>
      </c>
      <c r="C56" s="8" t="s">
        <v>134</v>
      </c>
    </row>
    <row r="57" spans="1:3" ht="16.2" customHeight="1" x14ac:dyDescent="0.25">
      <c r="A57" s="8" t="s">
        <v>147</v>
      </c>
      <c r="B57" s="8" t="s">
        <v>33</v>
      </c>
      <c r="C57" s="8" t="s">
        <v>148</v>
      </c>
    </row>
    <row r="58" spans="1:3" ht="16.2" customHeight="1" x14ac:dyDescent="0.25">
      <c r="A58" s="8" t="s">
        <v>149</v>
      </c>
      <c r="B58" s="32" t="s">
        <v>33</v>
      </c>
      <c r="C58" s="8" t="s">
        <v>150</v>
      </c>
    </row>
    <row r="59" spans="1:3" ht="16.2" customHeight="1" x14ac:dyDescent="0.25">
      <c r="A59" s="8" t="s">
        <v>163</v>
      </c>
      <c r="B59" s="8" t="s">
        <v>33</v>
      </c>
      <c r="C59" s="8" t="s">
        <v>164</v>
      </c>
    </row>
    <row r="60" spans="1:3" ht="16.2" customHeight="1" x14ac:dyDescent="0.25">
      <c r="A60" s="8" t="s">
        <v>58</v>
      </c>
      <c r="B60" s="32" t="s">
        <v>64</v>
      </c>
      <c r="C60" s="8" t="s">
        <v>165</v>
      </c>
    </row>
    <row r="61" spans="1:3" ht="16.2" customHeight="1" x14ac:dyDescent="0.25">
      <c r="A61" s="8" t="s">
        <v>59</v>
      </c>
      <c r="B61" s="8" t="s">
        <v>64</v>
      </c>
      <c r="C61" s="8" t="s">
        <v>166</v>
      </c>
    </row>
    <row r="62" spans="1:3" ht="16.2" customHeight="1" x14ac:dyDescent="0.25">
      <c r="A62" s="8" t="s">
        <v>67</v>
      </c>
      <c r="B62" s="8" t="s">
        <v>64</v>
      </c>
      <c r="C62" s="8" t="s">
        <v>175</v>
      </c>
    </row>
    <row r="63" spans="1:3" ht="16.2" customHeight="1" x14ac:dyDescent="0.25">
      <c r="A63" s="8" t="s">
        <v>41</v>
      </c>
      <c r="B63" s="8" t="s">
        <v>42</v>
      </c>
      <c r="C63" s="8" t="s">
        <v>126</v>
      </c>
    </row>
    <row r="64" spans="1:3" ht="16.2" customHeight="1" x14ac:dyDescent="0.25">
      <c r="A64" s="8" t="s">
        <v>46</v>
      </c>
      <c r="B64" s="8" t="s">
        <v>42</v>
      </c>
      <c r="C64" s="8" t="s">
        <v>127</v>
      </c>
    </row>
    <row r="65" spans="1:3" ht="16.2" customHeight="1" x14ac:dyDescent="0.25">
      <c r="A65" s="8" t="s">
        <v>128</v>
      </c>
      <c r="B65" s="8" t="s">
        <v>42</v>
      </c>
      <c r="C65" s="8" t="s">
        <v>129</v>
      </c>
    </row>
    <row r="66" spans="1:3" ht="16.2" customHeight="1" x14ac:dyDescent="0.25">
      <c r="A66" s="8" t="s">
        <v>34</v>
      </c>
      <c r="B66" s="8" t="s">
        <v>42</v>
      </c>
      <c r="C66" s="8" t="s">
        <v>138</v>
      </c>
    </row>
    <row r="67" spans="1:3" ht="16.2" customHeight="1" x14ac:dyDescent="0.25">
      <c r="A67" s="8" t="s">
        <v>45</v>
      </c>
      <c r="B67" s="8" t="s">
        <v>42</v>
      </c>
      <c r="C67" s="8" t="s">
        <v>139</v>
      </c>
    </row>
    <row r="68" spans="1:3" ht="16.2" customHeight="1" x14ac:dyDescent="0.25">
      <c r="A68" s="8" t="s">
        <v>36</v>
      </c>
      <c r="B68" s="8" t="s">
        <v>42</v>
      </c>
      <c r="C68" s="8" t="s">
        <v>160</v>
      </c>
    </row>
    <row r="69" spans="1:3" ht="16.2" customHeight="1" x14ac:dyDescent="0.25">
      <c r="A69" s="8" t="s">
        <v>114</v>
      </c>
      <c r="B69" s="8" t="s">
        <v>68</v>
      </c>
      <c r="C69" s="8" t="s">
        <v>115</v>
      </c>
    </row>
    <row r="70" spans="1:3" ht="16.2" customHeight="1" x14ac:dyDescent="0.25">
      <c r="A70" s="8" t="s">
        <v>65</v>
      </c>
      <c r="B70" s="8" t="s">
        <v>68</v>
      </c>
      <c r="C70" s="8" t="s">
        <v>195</v>
      </c>
    </row>
  </sheetData>
  <sortState xmlns:xlrd2="http://schemas.microsoft.com/office/spreadsheetml/2017/richdata2" ref="A2:C70">
    <sortCondition ref="B2:B70"/>
    <sortCondition ref="A2:A70"/>
  </sortState>
  <printOptions gridLines="1"/>
  <pageMargins left="0.39370078740157483" right="0.39370078740157483" top="0.39370078740157483" bottom="0.59055118110236227" header="0.19685039370078741" footer="0.27559055118110237"/>
  <pageSetup paperSize="9" scale="74" fitToWidth="0" orientation="portrait" horizontalDpi="4294967293" verticalDpi="4294967293" r:id="rId1"/>
  <headerFooter alignWithMargins="0">
    <oddFooter>&amp;L&amp;A - &amp;F&amp;C&amp;P / &amp;N&amp;R&amp;D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748-56B0-4397-9810-3DF1479745CE}">
  <dimension ref="A1:B104"/>
  <sheetViews>
    <sheetView workbookViewId="0">
      <pane ySplit="4" topLeftCell="A78" activePane="bottomLeft" state="frozen"/>
      <selection pane="bottomLeft" activeCell="O98" sqref="O98"/>
    </sheetView>
  </sheetViews>
  <sheetFormatPr defaultRowHeight="13.2" x14ac:dyDescent="0.25"/>
  <sheetData>
    <row r="1" spans="1:2" x14ac:dyDescent="0.25">
      <c r="A1" s="15" t="s">
        <v>207</v>
      </c>
    </row>
    <row r="2" spans="1:2" ht="8.4" customHeight="1" x14ac:dyDescent="0.25"/>
    <row r="3" spans="1:2" x14ac:dyDescent="0.25">
      <c r="A3" s="3" t="s">
        <v>2</v>
      </c>
      <c r="B3" s="3" t="s">
        <v>74</v>
      </c>
    </row>
    <row r="4" spans="1:2" x14ac:dyDescent="0.25">
      <c r="A4" s="27">
        <v>0</v>
      </c>
      <c r="B4" s="27">
        <v>0</v>
      </c>
    </row>
    <row r="5" spans="1:2" x14ac:dyDescent="0.25">
      <c r="A5">
        <v>1</v>
      </c>
      <c r="B5">
        <v>50</v>
      </c>
    </row>
    <row r="6" spans="1:2" x14ac:dyDescent="0.25">
      <c r="A6">
        <v>2</v>
      </c>
      <c r="B6">
        <v>47</v>
      </c>
    </row>
    <row r="7" spans="1:2" x14ac:dyDescent="0.25">
      <c r="A7">
        <v>3</v>
      </c>
      <c r="B7">
        <v>45</v>
      </c>
    </row>
    <row r="8" spans="1:2" x14ac:dyDescent="0.25">
      <c r="A8">
        <v>4</v>
      </c>
      <c r="B8">
        <v>43</v>
      </c>
    </row>
    <row r="9" spans="1:2" x14ac:dyDescent="0.25">
      <c r="A9">
        <v>5</v>
      </c>
      <c r="B9">
        <v>41</v>
      </c>
    </row>
    <row r="10" spans="1:2" x14ac:dyDescent="0.25">
      <c r="A10">
        <v>6</v>
      </c>
      <c r="B10">
        <v>39</v>
      </c>
    </row>
    <row r="11" spans="1:2" x14ac:dyDescent="0.25">
      <c r="A11">
        <v>7</v>
      </c>
      <c r="B11">
        <v>37</v>
      </c>
    </row>
    <row r="12" spans="1:2" x14ac:dyDescent="0.25">
      <c r="A12">
        <v>8</v>
      </c>
      <c r="B12">
        <v>35</v>
      </c>
    </row>
    <row r="13" spans="1:2" x14ac:dyDescent="0.25">
      <c r="A13">
        <v>9</v>
      </c>
      <c r="B13">
        <v>34</v>
      </c>
    </row>
    <row r="14" spans="1:2" x14ac:dyDescent="0.25">
      <c r="A14">
        <v>10</v>
      </c>
      <c r="B14">
        <v>33</v>
      </c>
    </row>
    <row r="15" spans="1:2" x14ac:dyDescent="0.25">
      <c r="A15">
        <v>11</v>
      </c>
      <c r="B15">
        <v>32</v>
      </c>
    </row>
    <row r="16" spans="1:2" x14ac:dyDescent="0.25">
      <c r="A16">
        <v>12</v>
      </c>
      <c r="B16">
        <v>31</v>
      </c>
    </row>
    <row r="17" spans="1:2" x14ac:dyDescent="0.25">
      <c r="A17">
        <v>13</v>
      </c>
      <c r="B17">
        <v>30</v>
      </c>
    </row>
    <row r="18" spans="1:2" x14ac:dyDescent="0.25">
      <c r="A18">
        <v>14</v>
      </c>
      <c r="B18">
        <v>29</v>
      </c>
    </row>
    <row r="19" spans="1:2" x14ac:dyDescent="0.25">
      <c r="A19">
        <v>15</v>
      </c>
      <c r="B19">
        <v>28</v>
      </c>
    </row>
    <row r="20" spans="1:2" x14ac:dyDescent="0.25">
      <c r="A20">
        <v>16</v>
      </c>
      <c r="B20">
        <v>27</v>
      </c>
    </row>
    <row r="21" spans="1:2" x14ac:dyDescent="0.25">
      <c r="A21">
        <v>17</v>
      </c>
      <c r="B21">
        <v>26</v>
      </c>
    </row>
    <row r="22" spans="1:2" x14ac:dyDescent="0.25">
      <c r="A22">
        <v>18</v>
      </c>
      <c r="B22">
        <v>25</v>
      </c>
    </row>
    <row r="23" spans="1:2" x14ac:dyDescent="0.25">
      <c r="A23">
        <v>19</v>
      </c>
      <c r="B23">
        <v>24</v>
      </c>
    </row>
    <row r="24" spans="1:2" x14ac:dyDescent="0.25">
      <c r="A24">
        <v>20</v>
      </c>
      <c r="B24">
        <v>23</v>
      </c>
    </row>
    <row r="25" spans="1:2" x14ac:dyDescent="0.25">
      <c r="A25">
        <v>21</v>
      </c>
      <c r="B25">
        <v>22</v>
      </c>
    </row>
    <row r="26" spans="1:2" x14ac:dyDescent="0.25">
      <c r="A26">
        <v>22</v>
      </c>
      <c r="B26">
        <v>21</v>
      </c>
    </row>
    <row r="27" spans="1:2" x14ac:dyDescent="0.25">
      <c r="A27">
        <v>23</v>
      </c>
      <c r="B27">
        <v>20</v>
      </c>
    </row>
    <row r="28" spans="1:2" x14ac:dyDescent="0.25">
      <c r="A28">
        <v>24</v>
      </c>
      <c r="B28">
        <v>19</v>
      </c>
    </row>
    <row r="29" spans="1:2" x14ac:dyDescent="0.25">
      <c r="A29">
        <v>25</v>
      </c>
      <c r="B29">
        <v>18</v>
      </c>
    </row>
    <row r="30" spans="1:2" x14ac:dyDescent="0.25">
      <c r="A30">
        <v>26</v>
      </c>
      <c r="B30">
        <v>17</v>
      </c>
    </row>
    <row r="31" spans="1:2" x14ac:dyDescent="0.25">
      <c r="A31">
        <v>27</v>
      </c>
      <c r="B31">
        <v>16</v>
      </c>
    </row>
    <row r="32" spans="1:2" x14ac:dyDescent="0.25">
      <c r="A32">
        <v>28</v>
      </c>
      <c r="B32">
        <v>15</v>
      </c>
    </row>
    <row r="33" spans="1:2" x14ac:dyDescent="0.25">
      <c r="A33">
        <v>29</v>
      </c>
      <c r="B33">
        <v>14</v>
      </c>
    </row>
    <row r="34" spans="1:2" x14ac:dyDescent="0.25">
      <c r="A34">
        <v>30</v>
      </c>
      <c r="B34">
        <v>13</v>
      </c>
    </row>
    <row r="35" spans="1:2" x14ac:dyDescent="0.25">
      <c r="A35">
        <v>31</v>
      </c>
      <c r="B35">
        <v>12</v>
      </c>
    </row>
    <row r="36" spans="1:2" x14ac:dyDescent="0.25">
      <c r="A36">
        <v>32</v>
      </c>
      <c r="B36">
        <v>11</v>
      </c>
    </row>
    <row r="37" spans="1:2" x14ac:dyDescent="0.25">
      <c r="A37">
        <v>33</v>
      </c>
      <c r="B37">
        <v>10</v>
      </c>
    </row>
    <row r="38" spans="1:2" x14ac:dyDescent="0.25">
      <c r="A38">
        <v>34</v>
      </c>
      <c r="B38">
        <v>9</v>
      </c>
    </row>
    <row r="39" spans="1:2" x14ac:dyDescent="0.25">
      <c r="A39">
        <v>35</v>
      </c>
      <c r="B39">
        <v>8</v>
      </c>
    </row>
    <row r="40" spans="1:2" x14ac:dyDescent="0.25">
      <c r="A40">
        <v>36</v>
      </c>
      <c r="B40">
        <v>7</v>
      </c>
    </row>
    <row r="41" spans="1:2" x14ac:dyDescent="0.25">
      <c r="A41">
        <v>37</v>
      </c>
      <c r="B41">
        <v>6</v>
      </c>
    </row>
    <row r="42" spans="1:2" x14ac:dyDescent="0.25">
      <c r="A42">
        <v>38</v>
      </c>
      <c r="B42">
        <v>5</v>
      </c>
    </row>
    <row r="43" spans="1:2" x14ac:dyDescent="0.25">
      <c r="A43">
        <v>39</v>
      </c>
      <c r="B43">
        <v>4</v>
      </c>
    </row>
    <row r="44" spans="1:2" x14ac:dyDescent="0.25">
      <c r="A44">
        <v>40</v>
      </c>
      <c r="B44">
        <v>3</v>
      </c>
    </row>
    <row r="45" spans="1:2" x14ac:dyDescent="0.25">
      <c r="A45">
        <v>41</v>
      </c>
      <c r="B45">
        <v>2</v>
      </c>
    </row>
    <row r="46" spans="1:2" x14ac:dyDescent="0.25">
      <c r="A46">
        <v>42</v>
      </c>
      <c r="B46">
        <v>1</v>
      </c>
    </row>
    <row r="47" spans="1:2" x14ac:dyDescent="0.25">
      <c r="A47">
        <v>43</v>
      </c>
      <c r="B47">
        <v>1</v>
      </c>
    </row>
    <row r="48" spans="1:2" x14ac:dyDescent="0.25">
      <c r="A48">
        <v>44</v>
      </c>
      <c r="B48">
        <v>1</v>
      </c>
    </row>
    <row r="49" spans="1:2" x14ac:dyDescent="0.25">
      <c r="A49">
        <v>45</v>
      </c>
      <c r="B49">
        <v>1</v>
      </c>
    </row>
    <row r="50" spans="1:2" x14ac:dyDescent="0.25">
      <c r="A50">
        <v>46</v>
      </c>
      <c r="B50">
        <v>1</v>
      </c>
    </row>
    <row r="51" spans="1:2" x14ac:dyDescent="0.25">
      <c r="A51">
        <v>47</v>
      </c>
      <c r="B51">
        <v>1</v>
      </c>
    </row>
    <row r="52" spans="1:2" x14ac:dyDescent="0.25">
      <c r="A52">
        <v>48</v>
      </c>
      <c r="B52">
        <v>1</v>
      </c>
    </row>
    <row r="53" spans="1:2" x14ac:dyDescent="0.25">
      <c r="A53">
        <v>49</v>
      </c>
      <c r="B53">
        <v>1</v>
      </c>
    </row>
    <row r="54" spans="1:2" x14ac:dyDescent="0.25">
      <c r="A54">
        <v>50</v>
      </c>
      <c r="B54">
        <v>1</v>
      </c>
    </row>
    <row r="55" spans="1:2" x14ac:dyDescent="0.25">
      <c r="A55">
        <v>51</v>
      </c>
      <c r="B55">
        <v>1</v>
      </c>
    </row>
    <row r="56" spans="1:2" x14ac:dyDescent="0.25">
      <c r="A56">
        <v>52</v>
      </c>
      <c r="B56">
        <v>1</v>
      </c>
    </row>
    <row r="57" spans="1:2" x14ac:dyDescent="0.25">
      <c r="A57">
        <v>53</v>
      </c>
      <c r="B57">
        <v>1</v>
      </c>
    </row>
    <row r="58" spans="1:2" x14ac:dyDescent="0.25">
      <c r="A58">
        <v>54</v>
      </c>
      <c r="B58">
        <v>1</v>
      </c>
    </row>
    <row r="59" spans="1:2" x14ac:dyDescent="0.25">
      <c r="A59">
        <v>55</v>
      </c>
      <c r="B59">
        <v>1</v>
      </c>
    </row>
    <row r="60" spans="1:2" x14ac:dyDescent="0.25">
      <c r="A60">
        <v>56</v>
      </c>
      <c r="B60">
        <v>1</v>
      </c>
    </row>
    <row r="61" spans="1:2" x14ac:dyDescent="0.25">
      <c r="A61">
        <v>57</v>
      </c>
      <c r="B61">
        <v>1</v>
      </c>
    </row>
    <row r="62" spans="1:2" x14ac:dyDescent="0.25">
      <c r="A62">
        <v>58</v>
      </c>
      <c r="B62">
        <v>1</v>
      </c>
    </row>
    <row r="63" spans="1:2" x14ac:dyDescent="0.25">
      <c r="A63">
        <v>59</v>
      </c>
      <c r="B63">
        <v>1</v>
      </c>
    </row>
    <row r="64" spans="1:2" x14ac:dyDescent="0.25">
      <c r="A64">
        <v>60</v>
      </c>
      <c r="B64">
        <v>1</v>
      </c>
    </row>
    <row r="65" spans="1:2" x14ac:dyDescent="0.25">
      <c r="A65">
        <v>61</v>
      </c>
      <c r="B65">
        <v>1</v>
      </c>
    </row>
    <row r="66" spans="1:2" x14ac:dyDescent="0.25">
      <c r="A66">
        <v>62</v>
      </c>
      <c r="B66">
        <v>1</v>
      </c>
    </row>
    <row r="67" spans="1:2" x14ac:dyDescent="0.25">
      <c r="A67">
        <v>63</v>
      </c>
      <c r="B67">
        <v>1</v>
      </c>
    </row>
    <row r="68" spans="1:2" x14ac:dyDescent="0.25">
      <c r="A68">
        <v>64</v>
      </c>
      <c r="B68">
        <v>1</v>
      </c>
    </row>
    <row r="69" spans="1:2" x14ac:dyDescent="0.25">
      <c r="A69">
        <v>65</v>
      </c>
      <c r="B69">
        <v>1</v>
      </c>
    </row>
    <row r="70" spans="1:2" x14ac:dyDescent="0.25">
      <c r="A70">
        <v>66</v>
      </c>
      <c r="B70">
        <v>1</v>
      </c>
    </row>
    <row r="71" spans="1:2" x14ac:dyDescent="0.25">
      <c r="A71">
        <v>67</v>
      </c>
      <c r="B71">
        <v>1</v>
      </c>
    </row>
    <row r="72" spans="1:2" x14ac:dyDescent="0.25">
      <c r="A72">
        <v>68</v>
      </c>
      <c r="B72">
        <v>1</v>
      </c>
    </row>
    <row r="73" spans="1:2" x14ac:dyDescent="0.25">
      <c r="A73">
        <v>69</v>
      </c>
      <c r="B73">
        <v>1</v>
      </c>
    </row>
    <row r="74" spans="1:2" x14ac:dyDescent="0.25">
      <c r="A74">
        <v>70</v>
      </c>
      <c r="B74">
        <v>1</v>
      </c>
    </row>
    <row r="75" spans="1:2" x14ac:dyDescent="0.25">
      <c r="A75">
        <v>71</v>
      </c>
      <c r="B75">
        <v>1</v>
      </c>
    </row>
    <row r="76" spans="1:2" x14ac:dyDescent="0.25">
      <c r="A76">
        <v>72</v>
      </c>
      <c r="B76">
        <v>1</v>
      </c>
    </row>
    <row r="77" spans="1:2" x14ac:dyDescent="0.25">
      <c r="A77">
        <v>73</v>
      </c>
      <c r="B77">
        <v>1</v>
      </c>
    </row>
    <row r="78" spans="1:2" x14ac:dyDescent="0.25">
      <c r="A78">
        <v>74</v>
      </c>
      <c r="B78">
        <v>1</v>
      </c>
    </row>
    <row r="79" spans="1:2" x14ac:dyDescent="0.25">
      <c r="A79">
        <v>75</v>
      </c>
      <c r="B79">
        <v>1</v>
      </c>
    </row>
    <row r="80" spans="1:2" x14ac:dyDescent="0.25">
      <c r="A80">
        <v>76</v>
      </c>
      <c r="B80">
        <v>1</v>
      </c>
    </row>
    <row r="81" spans="1:2" x14ac:dyDescent="0.25">
      <c r="A81">
        <v>77</v>
      </c>
      <c r="B81">
        <v>1</v>
      </c>
    </row>
    <row r="82" spans="1:2" x14ac:dyDescent="0.25">
      <c r="A82">
        <v>78</v>
      </c>
      <c r="B82">
        <v>1</v>
      </c>
    </row>
    <row r="83" spans="1:2" x14ac:dyDescent="0.25">
      <c r="A83">
        <v>79</v>
      </c>
      <c r="B83">
        <v>1</v>
      </c>
    </row>
    <row r="84" spans="1:2" x14ac:dyDescent="0.25">
      <c r="A84">
        <v>80</v>
      </c>
      <c r="B84">
        <v>1</v>
      </c>
    </row>
    <row r="85" spans="1:2" x14ac:dyDescent="0.25">
      <c r="A85">
        <v>81</v>
      </c>
      <c r="B85">
        <v>1</v>
      </c>
    </row>
    <row r="86" spans="1:2" x14ac:dyDescent="0.25">
      <c r="A86">
        <v>82</v>
      </c>
      <c r="B86">
        <v>1</v>
      </c>
    </row>
    <row r="87" spans="1:2" x14ac:dyDescent="0.25">
      <c r="A87">
        <v>83</v>
      </c>
      <c r="B87">
        <v>1</v>
      </c>
    </row>
    <row r="88" spans="1:2" x14ac:dyDescent="0.25">
      <c r="A88">
        <v>84</v>
      </c>
      <c r="B88">
        <v>1</v>
      </c>
    </row>
    <row r="89" spans="1:2" x14ac:dyDescent="0.25">
      <c r="A89">
        <v>85</v>
      </c>
      <c r="B89">
        <v>1</v>
      </c>
    </row>
    <row r="90" spans="1:2" x14ac:dyDescent="0.25">
      <c r="A90">
        <v>86</v>
      </c>
      <c r="B90">
        <v>1</v>
      </c>
    </row>
    <row r="91" spans="1:2" x14ac:dyDescent="0.25">
      <c r="A91">
        <v>87</v>
      </c>
      <c r="B91">
        <v>1</v>
      </c>
    </row>
    <row r="92" spans="1:2" x14ac:dyDescent="0.25">
      <c r="A92">
        <v>88</v>
      </c>
      <c r="B92">
        <v>1</v>
      </c>
    </row>
    <row r="93" spans="1:2" x14ac:dyDescent="0.25">
      <c r="A93">
        <v>89</v>
      </c>
      <c r="B93">
        <v>1</v>
      </c>
    </row>
    <row r="94" spans="1:2" x14ac:dyDescent="0.25">
      <c r="A94">
        <v>90</v>
      </c>
      <c r="B94">
        <v>1</v>
      </c>
    </row>
    <row r="95" spans="1:2" x14ac:dyDescent="0.25">
      <c r="A95">
        <v>91</v>
      </c>
      <c r="B95">
        <v>1</v>
      </c>
    </row>
    <row r="96" spans="1:2" x14ac:dyDescent="0.25">
      <c r="A96">
        <v>92</v>
      </c>
      <c r="B96">
        <v>1</v>
      </c>
    </row>
    <row r="97" spans="1:2" x14ac:dyDescent="0.25">
      <c r="A97">
        <v>93</v>
      </c>
      <c r="B97">
        <v>1</v>
      </c>
    </row>
    <row r="98" spans="1:2" x14ac:dyDescent="0.25">
      <c r="A98">
        <v>94</v>
      </c>
      <c r="B98">
        <v>1</v>
      </c>
    </row>
    <row r="99" spans="1:2" x14ac:dyDescent="0.25">
      <c r="A99">
        <v>95</v>
      </c>
      <c r="B99">
        <v>1</v>
      </c>
    </row>
    <row r="100" spans="1:2" x14ac:dyDescent="0.25">
      <c r="A100">
        <v>96</v>
      </c>
      <c r="B100">
        <v>1</v>
      </c>
    </row>
    <row r="101" spans="1:2" x14ac:dyDescent="0.25">
      <c r="A101">
        <v>97</v>
      </c>
      <c r="B101">
        <v>1</v>
      </c>
    </row>
    <row r="102" spans="1:2" x14ac:dyDescent="0.25">
      <c r="A102">
        <v>98</v>
      </c>
      <c r="B102">
        <v>1</v>
      </c>
    </row>
    <row r="103" spans="1:2" x14ac:dyDescent="0.25">
      <c r="A103">
        <v>99</v>
      </c>
      <c r="B103">
        <v>1</v>
      </c>
    </row>
    <row r="104" spans="1:2" x14ac:dyDescent="0.25">
      <c r="A104">
        <v>100</v>
      </c>
      <c r="B10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CHAMPS_24</vt:lpstr>
      <vt:lpstr>Results_XEC_24</vt:lpstr>
      <vt:lpstr>XCO_Times_24</vt:lpstr>
      <vt:lpstr>END_Times_24</vt:lpstr>
      <vt:lpstr>Crit_Times_24</vt:lpstr>
      <vt:lpstr>MAP_Name_Dist__Bib_24</vt:lpstr>
      <vt:lpstr>Crit_PointsTable</vt:lpstr>
      <vt:lpstr>Crit_Times_24!Crit_Points_24</vt:lpstr>
      <vt:lpstr>Crit_Points2</vt:lpstr>
      <vt:lpstr>Crit_Points2_24</vt:lpstr>
      <vt:lpstr>Crit_PointsTable</vt:lpstr>
      <vt:lpstr>END_Time_24</vt:lpstr>
      <vt:lpstr>Name_Dist_24</vt:lpstr>
      <vt:lpstr>Place</vt:lpstr>
      <vt:lpstr>MAP_Name_Dist__Bib_24!Print_Titles</vt:lpstr>
      <vt:lpstr>XCO_TIme_24</vt:lpstr>
    </vt:vector>
  </TitlesOfParts>
  <Company>Webscorer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20NN GIANT PNP &amp; CSW XCO-End team scores</dc:subject>
  <dc:creator>Robert Comeskey</dc:creator>
  <cp:lastModifiedBy>Robert Comeskey</cp:lastModifiedBy>
  <cp:lastPrinted>2024-04-14T06:24:27Z</cp:lastPrinted>
  <dcterms:created xsi:type="dcterms:W3CDTF">2024-04-07T05:28:43Z</dcterms:created>
  <dcterms:modified xsi:type="dcterms:W3CDTF">2024-04-14T06:25:51Z</dcterms:modified>
</cp:coreProperties>
</file>